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losrkm\Desktop\Statement of Financial Position as of Sept 2024\Financial Profile September 30, 2024\"/>
    </mc:Choice>
  </mc:AlternateContent>
  <bookViews>
    <workbookView xWindow="0" yWindow="450" windowWidth="20490" windowHeight="6990"/>
  </bookViews>
  <sheets>
    <sheet name="REG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\0">#REF!</definedName>
    <definedName name="\M">#REF!</definedName>
    <definedName name="angie">#REF!</definedName>
    <definedName name="date">#REF!</definedName>
    <definedName name="netmargin1">'[16]Debt Service Ratio revised'!$B$9:$D$143</definedName>
    <definedName name="PAGE1">#REF!</definedName>
    <definedName name="PAGE2">#REF!</definedName>
    <definedName name="PAGE3">#REF!</definedName>
    <definedName name="_xlnm.Print_Area" localSheetId="0">'REG7'!$AY:$BB</definedName>
    <definedName name="_xlnm.Print_Titles" localSheetId="0">'REG7'!$A:$A,'REG7'!$1:$4</definedName>
    <definedName name="Print_Titles_MI">#REF!</definedName>
    <definedName name="sched">'[17]Acid Test'!$A$104:$G$142</definedName>
    <definedName name="sl">[16]main!$A$2:$L$165</definedName>
    <definedName name="systemlossmar14">[18]main!$A$2:$K$165</definedName>
    <definedName name="TABLE1">#REF!</definedName>
    <definedName name="table2">#REF!</definedName>
    <definedName name="table8">#REF!</definedName>
    <definedName name="wcta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92" i="1" l="1"/>
  <c r="AP92" i="1"/>
  <c r="AK92" i="1"/>
  <c r="AF92" i="1"/>
  <c r="AA92" i="1"/>
  <c r="V92" i="1"/>
  <c r="Q92" i="1"/>
  <c r="L92" i="1"/>
  <c r="G92" i="1"/>
  <c r="B92" i="1"/>
  <c r="B89" i="1"/>
  <c r="C89" i="1" s="1"/>
  <c r="AT68" i="1" s="1"/>
  <c r="A89" i="1"/>
  <c r="B88" i="1"/>
  <c r="C88" i="1" s="1"/>
  <c r="A88" i="1"/>
  <c r="C87" i="1"/>
  <c r="AK68" i="1" s="1"/>
  <c r="AN68" i="1" s="1"/>
  <c r="B87" i="1"/>
  <c r="A87" i="1"/>
  <c r="B86" i="1"/>
  <c r="C86" i="1" s="1"/>
  <c r="AF68" i="1" s="1"/>
  <c r="A86" i="1"/>
  <c r="B85" i="1"/>
  <c r="C85" i="1" s="1"/>
  <c r="AA68" i="1" s="1"/>
  <c r="A85" i="1"/>
  <c r="B84" i="1"/>
  <c r="C84" i="1" s="1"/>
  <c r="A84" i="1"/>
  <c r="C83" i="1"/>
  <c r="Q68" i="1" s="1"/>
  <c r="T68" i="1" s="1"/>
  <c r="B83" i="1"/>
  <c r="A83" i="1"/>
  <c r="B82" i="1"/>
  <c r="C82" i="1" s="1"/>
  <c r="L68" i="1" s="1"/>
  <c r="A82" i="1"/>
  <c r="B81" i="1"/>
  <c r="C81" i="1" s="1"/>
  <c r="G68" i="1" s="1"/>
  <c r="J68" i="1" s="1"/>
  <c r="A81" i="1"/>
  <c r="B80" i="1"/>
  <c r="C80" i="1" s="1"/>
  <c r="A80" i="1"/>
  <c r="AT76" i="1"/>
  <c r="AP76" i="1"/>
  <c r="AK76" i="1"/>
  <c r="AF76" i="1"/>
  <c r="AA76" i="1"/>
  <c r="V76" i="1"/>
  <c r="Q76" i="1"/>
  <c r="L76" i="1"/>
  <c r="G76" i="1"/>
  <c r="B76" i="1"/>
  <c r="AZ73" i="1"/>
  <c r="AY73" i="1"/>
  <c r="BA73" i="1" s="1"/>
  <c r="BB73" i="1" s="1"/>
  <c r="AW73" i="1"/>
  <c r="AV73" i="1"/>
  <c r="AR73" i="1"/>
  <c r="AS73" i="1" s="1"/>
  <c r="AN73" i="1"/>
  <c r="AM73" i="1"/>
  <c r="AH73" i="1"/>
  <c r="AI73" i="1" s="1"/>
  <c r="AD73" i="1"/>
  <c r="AC73" i="1"/>
  <c r="X73" i="1"/>
  <c r="Y73" i="1" s="1"/>
  <c r="T73" i="1"/>
  <c r="S73" i="1"/>
  <c r="N73" i="1"/>
  <c r="O73" i="1" s="1"/>
  <c r="J73" i="1"/>
  <c r="I73" i="1"/>
  <c r="D73" i="1"/>
  <c r="E73" i="1" s="1"/>
  <c r="AW71" i="1"/>
  <c r="AU71" i="1"/>
  <c r="AT71" i="1"/>
  <c r="AV71" i="1" s="1"/>
  <c r="AQ71" i="1"/>
  <c r="AP71" i="1"/>
  <c r="AR71" i="1" s="1"/>
  <c r="AS71" i="1" s="1"/>
  <c r="AL71" i="1"/>
  <c r="AK71" i="1"/>
  <c r="AM71" i="1" s="1"/>
  <c r="AN71" i="1" s="1"/>
  <c r="AI71" i="1"/>
  <c r="AG71" i="1"/>
  <c r="AF71" i="1"/>
  <c r="AH71" i="1" s="1"/>
  <c r="AD71" i="1"/>
  <c r="AB71" i="1"/>
  <c r="AA71" i="1"/>
  <c r="AC71" i="1" s="1"/>
  <c r="W71" i="1"/>
  <c r="V71" i="1"/>
  <c r="X71" i="1" s="1"/>
  <c r="Y71" i="1" s="1"/>
  <c r="R71" i="1"/>
  <c r="Q71" i="1"/>
  <c r="S71" i="1" s="1"/>
  <c r="T71" i="1" s="1"/>
  <c r="O71" i="1"/>
  <c r="M71" i="1"/>
  <c r="L71" i="1"/>
  <c r="N71" i="1" s="1"/>
  <c r="J71" i="1"/>
  <c r="H71" i="1"/>
  <c r="G71" i="1"/>
  <c r="I71" i="1" s="1"/>
  <c r="C71" i="1"/>
  <c r="B71" i="1"/>
  <c r="D71" i="1" s="1"/>
  <c r="E71" i="1" s="1"/>
  <c r="AZ70" i="1"/>
  <c r="AY70" i="1"/>
  <c r="BA70" i="1" s="1"/>
  <c r="BB70" i="1" s="1"/>
  <c r="AW70" i="1"/>
  <c r="AV70" i="1"/>
  <c r="AR70" i="1"/>
  <c r="AS70" i="1" s="1"/>
  <c r="AN70" i="1"/>
  <c r="AM70" i="1"/>
  <c r="AH70" i="1"/>
  <c r="AI70" i="1" s="1"/>
  <c r="AD70" i="1"/>
  <c r="AC70" i="1"/>
  <c r="X70" i="1"/>
  <c r="Y70" i="1" s="1"/>
  <c r="T70" i="1"/>
  <c r="S70" i="1"/>
  <c r="N70" i="1"/>
  <c r="O70" i="1" s="1"/>
  <c r="J70" i="1"/>
  <c r="I70" i="1"/>
  <c r="D70" i="1"/>
  <c r="E70" i="1" s="1"/>
  <c r="AZ69" i="1"/>
  <c r="AZ71" i="1" s="1"/>
  <c r="AY69" i="1"/>
  <c r="AY71" i="1" s="1"/>
  <c r="AW69" i="1"/>
  <c r="AV69" i="1"/>
  <c r="AR69" i="1"/>
  <c r="AS69" i="1" s="1"/>
  <c r="AN69" i="1"/>
  <c r="AM69" i="1"/>
  <c r="AH69" i="1"/>
  <c r="AI69" i="1" s="1"/>
  <c r="AD69" i="1"/>
  <c r="AC69" i="1"/>
  <c r="X69" i="1"/>
  <c r="Y69" i="1" s="1"/>
  <c r="T69" i="1"/>
  <c r="S69" i="1"/>
  <c r="N69" i="1"/>
  <c r="O69" i="1" s="1"/>
  <c r="J69" i="1"/>
  <c r="I69" i="1"/>
  <c r="D69" i="1"/>
  <c r="E69" i="1" s="1"/>
  <c r="AU68" i="1"/>
  <c r="AQ68" i="1"/>
  <c r="AP68" i="1"/>
  <c r="AS68" i="1" s="1"/>
  <c r="AL68" i="1"/>
  <c r="AI68" i="1"/>
  <c r="AG68" i="1"/>
  <c r="AB68" i="1"/>
  <c r="W68" i="1"/>
  <c r="V68" i="1"/>
  <c r="Y68" i="1" s="1"/>
  <c r="R68" i="1"/>
  <c r="O68" i="1"/>
  <c r="M68" i="1"/>
  <c r="H68" i="1"/>
  <c r="C68" i="1"/>
  <c r="B68" i="1"/>
  <c r="AU67" i="1"/>
  <c r="AQ67" i="1"/>
  <c r="AL67" i="1"/>
  <c r="AG67" i="1"/>
  <c r="AB67" i="1"/>
  <c r="W67" i="1"/>
  <c r="R67" i="1"/>
  <c r="M67" i="1"/>
  <c r="H67" i="1"/>
  <c r="C67" i="1"/>
  <c r="AU64" i="1"/>
  <c r="AT64" i="1"/>
  <c r="AS64" i="1"/>
  <c r="AQ64" i="1"/>
  <c r="AP64" i="1"/>
  <c r="AL64" i="1"/>
  <c r="AN64" i="1" s="1"/>
  <c r="AK64" i="1"/>
  <c r="AG64" i="1"/>
  <c r="AF64" i="1"/>
  <c r="AI64" i="1" s="1"/>
  <c r="AB64" i="1"/>
  <c r="AA64" i="1"/>
  <c r="AD64" i="1" s="1"/>
  <c r="Y64" i="1"/>
  <c r="W64" i="1"/>
  <c r="V64" i="1"/>
  <c r="R64" i="1"/>
  <c r="T64" i="1" s="1"/>
  <c r="Q64" i="1"/>
  <c r="M64" i="1"/>
  <c r="L64" i="1"/>
  <c r="O64" i="1" s="1"/>
  <c r="H64" i="1"/>
  <c r="G64" i="1"/>
  <c r="J64" i="1" s="1"/>
  <c r="E64" i="1"/>
  <c r="C64" i="1"/>
  <c r="B64" i="1"/>
  <c r="BA63" i="1"/>
  <c r="BB63" i="1" s="1"/>
  <c r="AZ63" i="1"/>
  <c r="AY63" i="1"/>
  <c r="AV63" i="1"/>
  <c r="AW63" i="1" s="1"/>
  <c r="AR63" i="1"/>
  <c r="AS63" i="1" s="1"/>
  <c r="AM63" i="1"/>
  <c r="AN63" i="1" s="1"/>
  <c r="AH63" i="1"/>
  <c r="AI63" i="1" s="1"/>
  <c r="AC63" i="1"/>
  <c r="AD63" i="1" s="1"/>
  <c r="X63" i="1"/>
  <c r="Y63" i="1" s="1"/>
  <c r="S63" i="1"/>
  <c r="T63" i="1" s="1"/>
  <c r="N63" i="1"/>
  <c r="O63" i="1" s="1"/>
  <c r="I63" i="1"/>
  <c r="J63" i="1" s="1"/>
  <c r="D63" i="1"/>
  <c r="AZ62" i="1"/>
  <c r="BA62" i="1" s="1"/>
  <c r="BB62" i="1" s="1"/>
  <c r="AY62" i="1"/>
  <c r="AV62" i="1"/>
  <c r="AW62" i="1" s="1"/>
  <c r="AS62" i="1"/>
  <c r="AR62" i="1"/>
  <c r="AM62" i="1"/>
  <c r="AN62" i="1" s="1"/>
  <c r="AI62" i="1"/>
  <c r="AH62" i="1"/>
  <c r="AC62" i="1"/>
  <c r="AD62" i="1" s="1"/>
  <c r="Y62" i="1"/>
  <c r="X62" i="1"/>
  <c r="S62" i="1"/>
  <c r="T62" i="1" s="1"/>
  <c r="O62" i="1"/>
  <c r="N62" i="1"/>
  <c r="I62" i="1"/>
  <c r="J62" i="1" s="1"/>
  <c r="E62" i="1"/>
  <c r="D62" i="1"/>
  <c r="AZ61" i="1"/>
  <c r="AY61" i="1"/>
  <c r="AY64" i="1" s="1"/>
  <c r="AV61" i="1"/>
  <c r="AW61" i="1" s="1"/>
  <c r="AS61" i="1"/>
  <c r="AR61" i="1"/>
  <c r="AM61" i="1"/>
  <c r="AN61" i="1" s="1"/>
  <c r="AI61" i="1"/>
  <c r="AH61" i="1"/>
  <c r="AC61" i="1"/>
  <c r="AD61" i="1" s="1"/>
  <c r="Y61" i="1"/>
  <c r="X61" i="1"/>
  <c r="S61" i="1"/>
  <c r="T61" i="1" s="1"/>
  <c r="O61" i="1"/>
  <c r="N61" i="1"/>
  <c r="I61" i="1"/>
  <c r="J61" i="1" s="1"/>
  <c r="E61" i="1"/>
  <c r="D61" i="1"/>
  <c r="AU57" i="1"/>
  <c r="AV57" i="1" s="1"/>
  <c r="AW57" i="1" s="1"/>
  <c r="AT57" i="1"/>
  <c r="AQ57" i="1"/>
  <c r="AR57" i="1" s="1"/>
  <c r="AS57" i="1" s="1"/>
  <c r="AP57" i="1"/>
  <c r="AL57" i="1"/>
  <c r="AM57" i="1" s="1"/>
  <c r="AN57" i="1" s="1"/>
  <c r="AK57" i="1"/>
  <c r="AG57" i="1"/>
  <c r="AF57" i="1"/>
  <c r="AB57" i="1"/>
  <c r="AA57" i="1"/>
  <c r="AC57" i="1" s="1"/>
  <c r="W57" i="1"/>
  <c r="V57" i="1"/>
  <c r="X57" i="1" s="1"/>
  <c r="R57" i="1"/>
  <c r="Q57" i="1"/>
  <c r="S57" i="1" s="1"/>
  <c r="T57" i="1" s="1"/>
  <c r="O57" i="1"/>
  <c r="M57" i="1"/>
  <c r="L57" i="1"/>
  <c r="N57" i="1" s="1"/>
  <c r="J57" i="1"/>
  <c r="H57" i="1"/>
  <c r="G57" i="1"/>
  <c r="I57" i="1" s="1"/>
  <c r="C57" i="1"/>
  <c r="B57" i="1"/>
  <c r="AY57" i="1" s="1"/>
  <c r="AW56" i="1"/>
  <c r="AU56" i="1"/>
  <c r="AT56" i="1"/>
  <c r="AV56" i="1" s="1"/>
  <c r="AQ56" i="1"/>
  <c r="AP56" i="1"/>
  <c r="AR56" i="1" s="1"/>
  <c r="AS56" i="1" s="1"/>
  <c r="AL56" i="1"/>
  <c r="AK56" i="1"/>
  <c r="AM56" i="1" s="1"/>
  <c r="AN56" i="1" s="1"/>
  <c r="AG56" i="1"/>
  <c r="AF56" i="1"/>
  <c r="AH56" i="1" s="1"/>
  <c r="AI56" i="1" s="1"/>
  <c r="AC56" i="1"/>
  <c r="AB56" i="1"/>
  <c r="AA56" i="1"/>
  <c r="X56" i="1"/>
  <c r="W56" i="1"/>
  <c r="V56" i="1"/>
  <c r="R56" i="1"/>
  <c r="Q56" i="1"/>
  <c r="S56" i="1" s="1"/>
  <c r="T56" i="1" s="1"/>
  <c r="M56" i="1"/>
  <c r="L56" i="1"/>
  <c r="J56" i="1"/>
  <c r="H56" i="1"/>
  <c r="G56" i="1"/>
  <c r="I56" i="1" s="1"/>
  <c r="C56" i="1"/>
  <c r="AZ56" i="1" s="1"/>
  <c r="B56" i="1"/>
  <c r="AZ55" i="1"/>
  <c r="AY55" i="1"/>
  <c r="BA55" i="1" s="1"/>
  <c r="BB55" i="1" s="1"/>
  <c r="AU55" i="1"/>
  <c r="AT55" i="1"/>
  <c r="AR55" i="1"/>
  <c r="AQ55" i="1"/>
  <c r="AP55" i="1"/>
  <c r="AM55" i="1"/>
  <c r="AN55" i="1" s="1"/>
  <c r="AL55" i="1"/>
  <c r="AK55" i="1"/>
  <c r="AH55" i="1"/>
  <c r="AI55" i="1" s="1"/>
  <c r="AG55" i="1"/>
  <c r="AF55" i="1"/>
  <c r="AB55" i="1"/>
  <c r="AC55" i="1" s="1"/>
  <c r="AA55" i="1"/>
  <c r="W55" i="1"/>
  <c r="V55" i="1"/>
  <c r="X55" i="1" s="1"/>
  <c r="R55" i="1"/>
  <c r="Q55" i="1"/>
  <c r="S55" i="1" s="1"/>
  <c r="M55" i="1"/>
  <c r="L55" i="1"/>
  <c r="H55" i="1"/>
  <c r="G55" i="1"/>
  <c r="I55" i="1" s="1"/>
  <c r="J55" i="1" s="1"/>
  <c r="C55" i="1"/>
  <c r="B55" i="1"/>
  <c r="AU54" i="1"/>
  <c r="AT54" i="1"/>
  <c r="AQ54" i="1"/>
  <c r="AP54" i="1"/>
  <c r="AR54" i="1" s="1"/>
  <c r="AS54" i="1" s="1"/>
  <c r="AL54" i="1"/>
  <c r="AK54" i="1"/>
  <c r="AI54" i="1"/>
  <c r="AG54" i="1"/>
  <c r="AF54" i="1"/>
  <c r="AH54" i="1" s="1"/>
  <c r="AB54" i="1"/>
  <c r="AA54" i="1"/>
  <c r="W54" i="1"/>
  <c r="V54" i="1"/>
  <c r="X54" i="1" s="1"/>
  <c r="Y54" i="1" s="1"/>
  <c r="R54" i="1"/>
  <c r="Q54" i="1"/>
  <c r="O54" i="1"/>
  <c r="M54" i="1"/>
  <c r="L54" i="1"/>
  <c r="N54" i="1" s="1"/>
  <c r="H54" i="1"/>
  <c r="G54" i="1"/>
  <c r="C54" i="1"/>
  <c r="B54" i="1"/>
  <c r="AW53" i="1"/>
  <c r="AU53" i="1"/>
  <c r="AT53" i="1"/>
  <c r="AV53" i="1" s="1"/>
  <c r="AQ53" i="1"/>
  <c r="AP53" i="1"/>
  <c r="AL53" i="1"/>
  <c r="AK53" i="1"/>
  <c r="AM53" i="1" s="1"/>
  <c r="AN53" i="1" s="1"/>
  <c r="AG53" i="1"/>
  <c r="AF53" i="1"/>
  <c r="AD53" i="1"/>
  <c r="AB53" i="1"/>
  <c r="AA53" i="1"/>
  <c r="AC53" i="1" s="1"/>
  <c r="W53" i="1"/>
  <c r="V53" i="1"/>
  <c r="R53" i="1"/>
  <c r="Q53" i="1"/>
  <c r="S53" i="1" s="1"/>
  <c r="T53" i="1" s="1"/>
  <c r="M53" i="1"/>
  <c r="L53" i="1"/>
  <c r="J53" i="1"/>
  <c r="H53" i="1"/>
  <c r="G53" i="1"/>
  <c r="I53" i="1" s="1"/>
  <c r="C53" i="1"/>
  <c r="AZ53" i="1" s="1"/>
  <c r="B53" i="1"/>
  <c r="AU49" i="1"/>
  <c r="AT49" i="1"/>
  <c r="AS49" i="1"/>
  <c r="AQ49" i="1"/>
  <c r="AP49" i="1"/>
  <c r="AR49" i="1" s="1"/>
  <c r="AL49" i="1"/>
  <c r="AK49" i="1"/>
  <c r="AG49" i="1"/>
  <c r="AF49" i="1"/>
  <c r="AH49" i="1" s="1"/>
  <c r="AI49" i="1" s="1"/>
  <c r="AB49" i="1"/>
  <c r="AA49" i="1"/>
  <c r="Y49" i="1"/>
  <c r="W49" i="1"/>
  <c r="V49" i="1"/>
  <c r="X49" i="1" s="1"/>
  <c r="R49" i="1"/>
  <c r="Q49" i="1"/>
  <c r="M49" i="1"/>
  <c r="L49" i="1"/>
  <c r="H49" i="1"/>
  <c r="G49" i="1"/>
  <c r="E49" i="1"/>
  <c r="C49" i="1"/>
  <c r="B49" i="1"/>
  <c r="D49" i="1" s="1"/>
  <c r="AU48" i="1"/>
  <c r="AT48" i="1"/>
  <c r="AV48" i="1" s="1"/>
  <c r="AQ48" i="1"/>
  <c r="AP48" i="1"/>
  <c r="AR48" i="1" s="1"/>
  <c r="AS48" i="1" s="1"/>
  <c r="AL48" i="1"/>
  <c r="AK48" i="1"/>
  <c r="AM48" i="1" s="1"/>
  <c r="AN48" i="1" s="1"/>
  <c r="AG48" i="1"/>
  <c r="AF48" i="1"/>
  <c r="AH48" i="1" s="1"/>
  <c r="AI48" i="1" s="1"/>
  <c r="AB48" i="1"/>
  <c r="AC48" i="1" s="1"/>
  <c r="AA48" i="1"/>
  <c r="W48" i="1"/>
  <c r="X48" i="1" s="1"/>
  <c r="Y48" i="1" s="1"/>
  <c r="V48" i="1"/>
  <c r="S48" i="1"/>
  <c r="R48" i="1"/>
  <c r="Q48" i="1"/>
  <c r="M48" i="1"/>
  <c r="N48" i="1" s="1"/>
  <c r="O48" i="1" s="1"/>
  <c r="L48" i="1"/>
  <c r="H48" i="1"/>
  <c r="G48" i="1"/>
  <c r="I48" i="1" s="1"/>
  <c r="J48" i="1" s="1"/>
  <c r="C48" i="1"/>
  <c r="B48" i="1"/>
  <c r="AU47" i="1"/>
  <c r="AV47" i="1" s="1"/>
  <c r="AW47" i="1" s="1"/>
  <c r="AT47" i="1"/>
  <c r="AQ47" i="1"/>
  <c r="AP47" i="1"/>
  <c r="AR47" i="1" s="1"/>
  <c r="AS47" i="1" s="1"/>
  <c r="AL47" i="1"/>
  <c r="AK47" i="1"/>
  <c r="AM47" i="1" s="1"/>
  <c r="AN47" i="1" s="1"/>
  <c r="AH47" i="1"/>
  <c r="AI47" i="1" s="1"/>
  <c r="AG47" i="1"/>
  <c r="AF47" i="1"/>
  <c r="AB47" i="1"/>
  <c r="AC47" i="1" s="1"/>
  <c r="AD47" i="1" s="1"/>
  <c r="AA47" i="1"/>
  <c r="W47" i="1"/>
  <c r="V47" i="1"/>
  <c r="X47" i="1" s="1"/>
  <c r="Y47" i="1" s="1"/>
  <c r="R47" i="1"/>
  <c r="Q47" i="1"/>
  <c r="S47" i="1" s="1"/>
  <c r="T47" i="1" s="1"/>
  <c r="N47" i="1"/>
  <c r="O47" i="1" s="1"/>
  <c r="M47" i="1"/>
  <c r="L47" i="1"/>
  <c r="H47" i="1"/>
  <c r="I47" i="1" s="1"/>
  <c r="J47" i="1" s="1"/>
  <c r="G47" i="1"/>
  <c r="C47" i="1"/>
  <c r="B47" i="1"/>
  <c r="AU46" i="1"/>
  <c r="AQ46" i="1"/>
  <c r="AL46" i="1"/>
  <c r="AK46" i="1"/>
  <c r="AM46" i="1" s="1"/>
  <c r="AN46" i="1" s="1"/>
  <c r="AG46" i="1"/>
  <c r="AB46" i="1"/>
  <c r="W46" i="1"/>
  <c r="R46" i="1"/>
  <c r="M46" i="1"/>
  <c r="L46" i="1"/>
  <c r="N46" i="1" s="1"/>
  <c r="O46" i="1" s="1"/>
  <c r="H46" i="1"/>
  <c r="C46" i="1"/>
  <c r="AU45" i="1"/>
  <c r="AT45" i="1"/>
  <c r="AV45" i="1" s="1"/>
  <c r="AW45" i="1" s="1"/>
  <c r="AQ45" i="1"/>
  <c r="AP45" i="1"/>
  <c r="AN45" i="1"/>
  <c r="AL45" i="1"/>
  <c r="AK45" i="1"/>
  <c r="AM45" i="1" s="1"/>
  <c r="AG45" i="1"/>
  <c r="AF45" i="1"/>
  <c r="AF46" i="1" s="1"/>
  <c r="AH46" i="1" s="1"/>
  <c r="AI46" i="1" s="1"/>
  <c r="AB45" i="1"/>
  <c r="AA45" i="1"/>
  <c r="AC45" i="1" s="1"/>
  <c r="AD45" i="1" s="1"/>
  <c r="W45" i="1"/>
  <c r="V45" i="1"/>
  <c r="T45" i="1"/>
  <c r="R45" i="1"/>
  <c r="Q45" i="1"/>
  <c r="S45" i="1" s="1"/>
  <c r="M45" i="1"/>
  <c r="L45" i="1"/>
  <c r="N45" i="1" s="1"/>
  <c r="O45" i="1" s="1"/>
  <c r="H45" i="1"/>
  <c r="AZ45" i="1" s="1"/>
  <c r="G45" i="1"/>
  <c r="I45" i="1" s="1"/>
  <c r="J45" i="1" s="1"/>
  <c r="D45" i="1"/>
  <c r="C45" i="1"/>
  <c r="B45" i="1"/>
  <c r="AU44" i="1"/>
  <c r="AQ44" i="1"/>
  <c r="AL44" i="1"/>
  <c r="AG44" i="1"/>
  <c r="AB44" i="1"/>
  <c r="W44" i="1"/>
  <c r="R44" i="1"/>
  <c r="M44" i="1"/>
  <c r="H44" i="1"/>
  <c r="C44" i="1"/>
  <c r="AU43" i="1"/>
  <c r="AQ43" i="1"/>
  <c r="AL43" i="1"/>
  <c r="AG43" i="1"/>
  <c r="AB43" i="1"/>
  <c r="W43" i="1"/>
  <c r="R43" i="1"/>
  <c r="M43" i="1"/>
  <c r="H43" i="1"/>
  <c r="C43" i="1"/>
  <c r="AU42" i="1"/>
  <c r="AT42" i="1"/>
  <c r="AQ42" i="1"/>
  <c r="AP42" i="1"/>
  <c r="AR42" i="1" s="1"/>
  <c r="AS42" i="1" s="1"/>
  <c r="AL42" i="1"/>
  <c r="AK42" i="1"/>
  <c r="AG42" i="1"/>
  <c r="AF42" i="1"/>
  <c r="AH42" i="1" s="1"/>
  <c r="AI42" i="1" s="1"/>
  <c r="AB42" i="1"/>
  <c r="AA42" i="1"/>
  <c r="W42" i="1"/>
  <c r="V42" i="1"/>
  <c r="X42" i="1" s="1"/>
  <c r="Y42" i="1" s="1"/>
  <c r="R42" i="1"/>
  <c r="Q42" i="1"/>
  <c r="M42" i="1"/>
  <c r="L42" i="1"/>
  <c r="N42" i="1" s="1"/>
  <c r="O42" i="1" s="1"/>
  <c r="H42" i="1"/>
  <c r="G42" i="1"/>
  <c r="C42" i="1"/>
  <c r="AZ42" i="1" s="1"/>
  <c r="B42" i="1"/>
  <c r="D42" i="1" s="1"/>
  <c r="E42" i="1" s="1"/>
  <c r="AU41" i="1"/>
  <c r="AQ41" i="1"/>
  <c r="AL41" i="1"/>
  <c r="AG41" i="1"/>
  <c r="AB41" i="1"/>
  <c r="W41" i="1"/>
  <c r="R41" i="1"/>
  <c r="M41" i="1"/>
  <c r="H41" i="1"/>
  <c r="C41" i="1"/>
  <c r="AV40" i="1"/>
  <c r="AW40" i="1" s="1"/>
  <c r="AU40" i="1"/>
  <c r="AT40" i="1"/>
  <c r="AR40" i="1"/>
  <c r="AS40" i="1" s="1"/>
  <c r="AQ40" i="1"/>
  <c r="AP40" i="1"/>
  <c r="AM40" i="1"/>
  <c r="AN40" i="1" s="1"/>
  <c r="AL40" i="1"/>
  <c r="AK40" i="1"/>
  <c r="AH40" i="1"/>
  <c r="AI40" i="1" s="1"/>
  <c r="AG40" i="1"/>
  <c r="AF40" i="1"/>
  <c r="AC40" i="1"/>
  <c r="AD40" i="1" s="1"/>
  <c r="AB40" i="1"/>
  <c r="AA40" i="1"/>
  <c r="X40" i="1"/>
  <c r="Y40" i="1" s="1"/>
  <c r="W40" i="1"/>
  <c r="V40" i="1"/>
  <c r="S40" i="1"/>
  <c r="T40" i="1" s="1"/>
  <c r="R40" i="1"/>
  <c r="Q40" i="1"/>
  <c r="N40" i="1"/>
  <c r="O40" i="1" s="1"/>
  <c r="M40" i="1"/>
  <c r="L40" i="1"/>
  <c r="I40" i="1"/>
  <c r="J40" i="1" s="1"/>
  <c r="H40" i="1"/>
  <c r="G40" i="1"/>
  <c r="D40" i="1"/>
  <c r="E40" i="1" s="1"/>
  <c r="C40" i="1"/>
  <c r="AZ40" i="1" s="1"/>
  <c r="B40" i="1"/>
  <c r="AY40" i="1" s="1"/>
  <c r="BA40" i="1" s="1"/>
  <c r="BB40" i="1" s="1"/>
  <c r="AU39" i="1"/>
  <c r="AV39" i="1" s="1"/>
  <c r="AT39" i="1"/>
  <c r="AQ39" i="1"/>
  <c r="AP39" i="1"/>
  <c r="AR39" i="1" s="1"/>
  <c r="AL39" i="1"/>
  <c r="AK39" i="1"/>
  <c r="AM39" i="1" s="1"/>
  <c r="AH39" i="1"/>
  <c r="AG39" i="1"/>
  <c r="AF39" i="1"/>
  <c r="AB39" i="1"/>
  <c r="AC39" i="1" s="1"/>
  <c r="AA39" i="1"/>
  <c r="W39" i="1"/>
  <c r="V39" i="1"/>
  <c r="X39" i="1" s="1"/>
  <c r="R39" i="1"/>
  <c r="Q39" i="1"/>
  <c r="S39" i="1" s="1"/>
  <c r="T39" i="1" s="1"/>
  <c r="M39" i="1"/>
  <c r="L39" i="1"/>
  <c r="N39" i="1" s="1"/>
  <c r="O39" i="1" s="1"/>
  <c r="H39" i="1"/>
  <c r="G39" i="1"/>
  <c r="C39" i="1"/>
  <c r="AZ39" i="1" s="1"/>
  <c r="B39" i="1"/>
  <c r="D39" i="1" s="1"/>
  <c r="AU38" i="1"/>
  <c r="AT38" i="1"/>
  <c r="AT93" i="1" s="1"/>
  <c r="AQ38" i="1"/>
  <c r="AP38" i="1"/>
  <c r="AP93" i="1" s="1"/>
  <c r="AL38" i="1"/>
  <c r="AK38" i="1"/>
  <c r="AK93" i="1" s="1"/>
  <c r="AG38" i="1"/>
  <c r="AF38" i="1"/>
  <c r="AF93" i="1" s="1"/>
  <c r="AB38" i="1"/>
  <c r="AA38" i="1"/>
  <c r="AA93" i="1" s="1"/>
  <c r="W38" i="1"/>
  <c r="V38" i="1"/>
  <c r="V93" i="1" s="1"/>
  <c r="R38" i="1"/>
  <c r="Q38" i="1"/>
  <c r="Q93" i="1" s="1"/>
  <c r="M38" i="1"/>
  <c r="L38" i="1"/>
  <c r="L93" i="1" s="1"/>
  <c r="H38" i="1"/>
  <c r="G38" i="1"/>
  <c r="C38" i="1"/>
  <c r="B38" i="1"/>
  <c r="AU34" i="1"/>
  <c r="AQ34" i="1"/>
  <c r="AL34" i="1"/>
  <c r="AG34" i="1"/>
  <c r="AB34" i="1"/>
  <c r="W34" i="1"/>
  <c r="R34" i="1"/>
  <c r="M34" i="1"/>
  <c r="H34" i="1"/>
  <c r="C34" i="1"/>
  <c r="AU33" i="1"/>
  <c r="AQ33" i="1"/>
  <c r="AL33" i="1"/>
  <c r="AG33" i="1"/>
  <c r="AB33" i="1"/>
  <c r="W33" i="1"/>
  <c r="R33" i="1"/>
  <c r="M33" i="1"/>
  <c r="H33" i="1"/>
  <c r="C33" i="1"/>
  <c r="AV32" i="1"/>
  <c r="AW32" i="1" s="1"/>
  <c r="AU32" i="1"/>
  <c r="AT32" i="1"/>
  <c r="AQ32" i="1"/>
  <c r="AP32" i="1"/>
  <c r="AR32" i="1" s="1"/>
  <c r="AL32" i="1"/>
  <c r="AK32" i="1"/>
  <c r="AM32" i="1" s="1"/>
  <c r="AH32" i="1"/>
  <c r="AG32" i="1"/>
  <c r="AF32" i="1"/>
  <c r="AC32" i="1"/>
  <c r="AD32" i="1" s="1"/>
  <c r="AB32" i="1"/>
  <c r="AA32" i="1"/>
  <c r="W32" i="1"/>
  <c r="X32" i="1" s="1"/>
  <c r="V32" i="1"/>
  <c r="R32" i="1"/>
  <c r="Q32" i="1"/>
  <c r="M32" i="1"/>
  <c r="L32" i="1"/>
  <c r="N32" i="1" s="1"/>
  <c r="H32" i="1"/>
  <c r="AZ32" i="1" s="1"/>
  <c r="G32" i="1"/>
  <c r="C32" i="1"/>
  <c r="B32" i="1"/>
  <c r="AU31" i="1"/>
  <c r="AQ31" i="1"/>
  <c r="AL31" i="1"/>
  <c r="AG31" i="1"/>
  <c r="AB31" i="1"/>
  <c r="W31" i="1"/>
  <c r="R31" i="1"/>
  <c r="M31" i="1"/>
  <c r="H31" i="1"/>
  <c r="C31" i="1"/>
  <c r="AU30" i="1"/>
  <c r="AQ30" i="1"/>
  <c r="AL30" i="1"/>
  <c r="AG30" i="1"/>
  <c r="AB30" i="1"/>
  <c r="W30" i="1"/>
  <c r="R30" i="1"/>
  <c r="M30" i="1"/>
  <c r="H30" i="1"/>
  <c r="C30" i="1"/>
  <c r="AZ29" i="1"/>
  <c r="AW29" i="1"/>
  <c r="AU29" i="1"/>
  <c r="AT29" i="1"/>
  <c r="AV29" i="1" s="1"/>
  <c r="AR29" i="1"/>
  <c r="AQ29" i="1"/>
  <c r="AP29" i="1"/>
  <c r="AN29" i="1"/>
  <c r="AM29" i="1"/>
  <c r="AL29" i="1"/>
  <c r="AK29" i="1"/>
  <c r="AI29" i="1"/>
  <c r="AH29" i="1"/>
  <c r="AG29" i="1"/>
  <c r="AF29" i="1"/>
  <c r="AD29" i="1"/>
  <c r="AC29" i="1"/>
  <c r="AB29" i="1"/>
  <c r="AA29" i="1"/>
  <c r="Y29" i="1"/>
  <c r="X29" i="1"/>
  <c r="W29" i="1"/>
  <c r="V29" i="1"/>
  <c r="T29" i="1"/>
  <c r="S29" i="1"/>
  <c r="R29" i="1"/>
  <c r="Q29" i="1"/>
  <c r="O29" i="1"/>
  <c r="N29" i="1"/>
  <c r="M29" i="1"/>
  <c r="L29" i="1"/>
  <c r="J29" i="1"/>
  <c r="I29" i="1"/>
  <c r="H29" i="1"/>
  <c r="G29" i="1"/>
  <c r="E29" i="1"/>
  <c r="D29" i="1"/>
  <c r="C29" i="1"/>
  <c r="B29" i="1"/>
  <c r="AU28" i="1"/>
  <c r="AT28" i="1"/>
  <c r="AV28" i="1" s="1"/>
  <c r="AW28" i="1" s="1"/>
  <c r="AQ28" i="1"/>
  <c r="AP28" i="1"/>
  <c r="AR28" i="1" s="1"/>
  <c r="AS28" i="1" s="1"/>
  <c r="AL28" i="1"/>
  <c r="AK28" i="1"/>
  <c r="AM28" i="1" s="1"/>
  <c r="AN28" i="1" s="1"/>
  <c r="AG28" i="1"/>
  <c r="AF28" i="1"/>
  <c r="AH28" i="1" s="1"/>
  <c r="AI28" i="1" s="1"/>
  <c r="AB28" i="1"/>
  <c r="AA28" i="1"/>
  <c r="AC28" i="1" s="1"/>
  <c r="AD28" i="1" s="1"/>
  <c r="W28" i="1"/>
  <c r="V28" i="1"/>
  <c r="X28" i="1" s="1"/>
  <c r="Y28" i="1" s="1"/>
  <c r="R28" i="1"/>
  <c r="Q28" i="1"/>
  <c r="S28" i="1" s="1"/>
  <c r="T28" i="1" s="1"/>
  <c r="M28" i="1"/>
  <c r="L28" i="1"/>
  <c r="N28" i="1" s="1"/>
  <c r="O28" i="1" s="1"/>
  <c r="H28" i="1"/>
  <c r="G28" i="1"/>
  <c r="I28" i="1" s="1"/>
  <c r="J28" i="1" s="1"/>
  <c r="C28" i="1"/>
  <c r="AZ28" i="1" s="1"/>
  <c r="B28" i="1"/>
  <c r="D28" i="1" s="1"/>
  <c r="E28" i="1" s="1"/>
  <c r="AU27" i="1"/>
  <c r="AQ27" i="1"/>
  <c r="AL27" i="1"/>
  <c r="AG27" i="1"/>
  <c r="AB27" i="1"/>
  <c r="W27" i="1"/>
  <c r="R27" i="1"/>
  <c r="M27" i="1"/>
  <c r="H27" i="1"/>
  <c r="C27" i="1"/>
  <c r="AU26" i="1"/>
  <c r="AQ26" i="1"/>
  <c r="AL26" i="1"/>
  <c r="AG26" i="1"/>
  <c r="AB26" i="1"/>
  <c r="W26" i="1"/>
  <c r="R26" i="1"/>
  <c r="M26" i="1"/>
  <c r="H26" i="1"/>
  <c r="C26" i="1"/>
  <c r="AU25" i="1"/>
  <c r="AU72" i="1" s="1"/>
  <c r="AT25" i="1"/>
  <c r="AQ25" i="1"/>
  <c r="AQ72" i="1" s="1"/>
  <c r="AP25" i="1"/>
  <c r="AL25" i="1"/>
  <c r="AL72" i="1" s="1"/>
  <c r="AK25" i="1"/>
  <c r="AG25" i="1"/>
  <c r="AG72" i="1" s="1"/>
  <c r="AF25" i="1"/>
  <c r="AB25" i="1"/>
  <c r="AB72" i="1" s="1"/>
  <c r="AA25" i="1"/>
  <c r="W25" i="1"/>
  <c r="W72" i="1" s="1"/>
  <c r="V25" i="1"/>
  <c r="R25" i="1"/>
  <c r="R72" i="1" s="1"/>
  <c r="Q25" i="1"/>
  <c r="M25" i="1"/>
  <c r="M72" i="1" s="1"/>
  <c r="L25" i="1"/>
  <c r="H25" i="1"/>
  <c r="H72" i="1" s="1"/>
  <c r="G25" i="1"/>
  <c r="C25" i="1"/>
  <c r="C72" i="1" s="1"/>
  <c r="B25" i="1"/>
  <c r="AU24" i="1"/>
  <c r="AQ24" i="1"/>
  <c r="AL24" i="1"/>
  <c r="AG24" i="1"/>
  <c r="AB24" i="1"/>
  <c r="W24" i="1"/>
  <c r="R24" i="1"/>
  <c r="M24" i="1"/>
  <c r="H24" i="1"/>
  <c r="C24" i="1"/>
  <c r="AU23" i="1"/>
  <c r="AU66" i="1" s="1"/>
  <c r="AT23" i="1"/>
  <c r="AQ23" i="1"/>
  <c r="AQ66" i="1" s="1"/>
  <c r="AP23" i="1"/>
  <c r="AP66" i="1" s="1"/>
  <c r="AM23" i="1"/>
  <c r="AN23" i="1" s="1"/>
  <c r="AL23" i="1"/>
  <c r="AL66" i="1" s="1"/>
  <c r="AK23" i="1"/>
  <c r="AK66" i="1" s="1"/>
  <c r="AM66" i="1" s="1"/>
  <c r="AN66" i="1" s="1"/>
  <c r="AG23" i="1"/>
  <c r="AF23" i="1"/>
  <c r="AF66" i="1" s="1"/>
  <c r="AB23" i="1"/>
  <c r="AB66" i="1" s="1"/>
  <c r="AA23" i="1"/>
  <c r="W23" i="1"/>
  <c r="W66" i="1" s="1"/>
  <c r="V23" i="1"/>
  <c r="V66" i="1" s="1"/>
  <c r="S23" i="1"/>
  <c r="T23" i="1" s="1"/>
  <c r="R23" i="1"/>
  <c r="R66" i="1" s="1"/>
  <c r="Q23" i="1"/>
  <c r="Q66" i="1" s="1"/>
  <c r="S66" i="1" s="1"/>
  <c r="T66" i="1" s="1"/>
  <c r="N23" i="1"/>
  <c r="O23" i="1" s="1"/>
  <c r="M23" i="1"/>
  <c r="M66" i="1" s="1"/>
  <c r="L23" i="1"/>
  <c r="L66" i="1" s="1"/>
  <c r="N66" i="1" s="1"/>
  <c r="O66" i="1" s="1"/>
  <c r="I23" i="1"/>
  <c r="J23" i="1" s="1"/>
  <c r="H23" i="1"/>
  <c r="H66" i="1" s="1"/>
  <c r="G23" i="1"/>
  <c r="C23" i="1"/>
  <c r="C66" i="1" s="1"/>
  <c r="B23" i="1"/>
  <c r="D23" i="1" s="1"/>
  <c r="E23" i="1" s="1"/>
  <c r="AU22" i="1"/>
  <c r="AQ22" i="1"/>
  <c r="AL22" i="1"/>
  <c r="AG22" i="1"/>
  <c r="AB22" i="1"/>
  <c r="W22" i="1"/>
  <c r="R22" i="1"/>
  <c r="M22" i="1"/>
  <c r="H22" i="1"/>
  <c r="C22" i="1"/>
  <c r="AV21" i="1"/>
  <c r="AW21" i="1" s="1"/>
  <c r="AU21" i="1"/>
  <c r="AT21" i="1"/>
  <c r="AQ21" i="1"/>
  <c r="AP21" i="1"/>
  <c r="AR21" i="1" s="1"/>
  <c r="AS21" i="1" s="1"/>
  <c r="AL21" i="1"/>
  <c r="AK21" i="1"/>
  <c r="AM21" i="1" s="1"/>
  <c r="AN21" i="1" s="1"/>
  <c r="AH21" i="1"/>
  <c r="AI21" i="1" s="1"/>
  <c r="AG21" i="1"/>
  <c r="AF21" i="1"/>
  <c r="AC21" i="1"/>
  <c r="AD21" i="1" s="1"/>
  <c r="AB21" i="1"/>
  <c r="AA21" i="1"/>
  <c r="W21" i="1"/>
  <c r="V21" i="1"/>
  <c r="X21" i="1" s="1"/>
  <c r="Y21" i="1" s="1"/>
  <c r="R21" i="1"/>
  <c r="Q21" i="1"/>
  <c r="S21" i="1" s="1"/>
  <c r="T21" i="1" s="1"/>
  <c r="N21" i="1"/>
  <c r="O21" i="1" s="1"/>
  <c r="M21" i="1"/>
  <c r="L21" i="1"/>
  <c r="AY21" i="1" s="1"/>
  <c r="BA21" i="1" s="1"/>
  <c r="BB21" i="1" s="1"/>
  <c r="I21" i="1"/>
  <c r="J21" i="1" s="1"/>
  <c r="H21" i="1"/>
  <c r="G21" i="1"/>
  <c r="E21" i="1"/>
  <c r="D21" i="1"/>
  <c r="C21" i="1"/>
  <c r="AZ21" i="1" s="1"/>
  <c r="B21" i="1"/>
  <c r="AU20" i="1"/>
  <c r="AQ20" i="1"/>
  <c r="AL20" i="1"/>
  <c r="AG20" i="1"/>
  <c r="AB20" i="1"/>
  <c r="W20" i="1"/>
  <c r="R20" i="1"/>
  <c r="M20" i="1"/>
  <c r="H20" i="1"/>
  <c r="C20" i="1"/>
  <c r="AV19" i="1"/>
  <c r="AU19" i="1"/>
  <c r="AT19" i="1"/>
  <c r="AR19" i="1"/>
  <c r="AS19" i="1" s="1"/>
  <c r="AQ19" i="1"/>
  <c r="AP19" i="1"/>
  <c r="AL19" i="1"/>
  <c r="AM19" i="1" s="1"/>
  <c r="AK19" i="1"/>
  <c r="AG19" i="1"/>
  <c r="AF19" i="1"/>
  <c r="AD19" i="1"/>
  <c r="AB19" i="1"/>
  <c r="AA19" i="1"/>
  <c r="AC19" i="1" s="1"/>
  <c r="X19" i="1"/>
  <c r="W19" i="1"/>
  <c r="V19" i="1"/>
  <c r="T19" i="1"/>
  <c r="S19" i="1"/>
  <c r="R19" i="1"/>
  <c r="Q19" i="1"/>
  <c r="N19" i="1"/>
  <c r="M19" i="1"/>
  <c r="L19" i="1"/>
  <c r="H19" i="1"/>
  <c r="G19" i="1"/>
  <c r="AY19" i="1" s="1"/>
  <c r="BA19" i="1" s="1"/>
  <c r="BB19" i="1" s="1"/>
  <c r="C19" i="1"/>
  <c r="AZ19" i="1" s="1"/>
  <c r="B19" i="1"/>
  <c r="AY18" i="1"/>
  <c r="AU18" i="1"/>
  <c r="AT18" i="1"/>
  <c r="AV18" i="1" s="1"/>
  <c r="AR18" i="1"/>
  <c r="AQ18" i="1"/>
  <c r="AP18" i="1"/>
  <c r="AL18" i="1"/>
  <c r="AM18" i="1" s="1"/>
  <c r="AK18" i="1"/>
  <c r="AG18" i="1"/>
  <c r="AF18" i="1"/>
  <c r="AD18" i="1"/>
  <c r="AB18" i="1"/>
  <c r="AA18" i="1"/>
  <c r="AC18" i="1" s="1"/>
  <c r="X18" i="1"/>
  <c r="W18" i="1"/>
  <c r="V18" i="1"/>
  <c r="S18" i="1"/>
  <c r="R18" i="1"/>
  <c r="Q18" i="1"/>
  <c r="N18" i="1"/>
  <c r="O18" i="1" s="1"/>
  <c r="M18" i="1"/>
  <c r="L18" i="1"/>
  <c r="H18" i="1"/>
  <c r="G18" i="1"/>
  <c r="I18" i="1" s="1"/>
  <c r="C18" i="1"/>
  <c r="AZ18" i="1" s="1"/>
  <c r="B18" i="1"/>
  <c r="AU17" i="1"/>
  <c r="AT17" i="1"/>
  <c r="AS17" i="1"/>
  <c r="AQ17" i="1"/>
  <c r="AP17" i="1"/>
  <c r="AR17" i="1" s="1"/>
  <c r="AL17" i="1"/>
  <c r="AK17" i="1"/>
  <c r="AG17" i="1"/>
  <c r="AZ17" i="1" s="1"/>
  <c r="AF17" i="1"/>
  <c r="AH17" i="1" s="1"/>
  <c r="AI17" i="1" s="1"/>
  <c r="AB17" i="1"/>
  <c r="AA17" i="1"/>
  <c r="Y17" i="1"/>
  <c r="W17" i="1"/>
  <c r="V17" i="1"/>
  <c r="X17" i="1" s="1"/>
  <c r="S17" i="1"/>
  <c r="R17" i="1"/>
  <c r="Q17" i="1"/>
  <c r="O17" i="1"/>
  <c r="N17" i="1"/>
  <c r="M17" i="1"/>
  <c r="L17" i="1"/>
  <c r="J17" i="1"/>
  <c r="I17" i="1"/>
  <c r="H17" i="1"/>
  <c r="G17" i="1"/>
  <c r="E17" i="1"/>
  <c r="D17" i="1"/>
  <c r="C17" i="1"/>
  <c r="B17" i="1"/>
  <c r="AU16" i="1"/>
  <c r="AT16" i="1"/>
  <c r="AV16" i="1" s="1"/>
  <c r="AW16" i="1" s="1"/>
  <c r="AQ16" i="1"/>
  <c r="AP16" i="1"/>
  <c r="AP20" i="1" s="1"/>
  <c r="AL16" i="1"/>
  <c r="AK16" i="1"/>
  <c r="AM16" i="1" s="1"/>
  <c r="AN16" i="1" s="1"/>
  <c r="AG16" i="1"/>
  <c r="AF16" i="1"/>
  <c r="AH16" i="1" s="1"/>
  <c r="AI16" i="1" s="1"/>
  <c r="AB16" i="1"/>
  <c r="AA16" i="1"/>
  <c r="AA20" i="1" s="1"/>
  <c r="W16" i="1"/>
  <c r="V16" i="1"/>
  <c r="X16" i="1" s="1"/>
  <c r="Y16" i="1" s="1"/>
  <c r="R16" i="1"/>
  <c r="Q16" i="1"/>
  <c r="Q20" i="1" s="1"/>
  <c r="M16" i="1"/>
  <c r="L16" i="1"/>
  <c r="N16" i="1" s="1"/>
  <c r="O16" i="1" s="1"/>
  <c r="H16" i="1"/>
  <c r="G16" i="1"/>
  <c r="I16" i="1" s="1"/>
  <c r="J16" i="1" s="1"/>
  <c r="C16" i="1"/>
  <c r="AZ16" i="1" s="1"/>
  <c r="B16" i="1"/>
  <c r="B20" i="1" s="1"/>
  <c r="AU15" i="1"/>
  <c r="AT15" i="1"/>
  <c r="AV15" i="1" s="1"/>
  <c r="AW15" i="1" s="1"/>
  <c r="AQ15" i="1"/>
  <c r="AP15" i="1"/>
  <c r="AR15" i="1" s="1"/>
  <c r="AS15" i="1" s="1"/>
  <c r="AL15" i="1"/>
  <c r="AK15" i="1"/>
  <c r="AM15" i="1" s="1"/>
  <c r="AN15" i="1" s="1"/>
  <c r="AG15" i="1"/>
  <c r="AF15" i="1"/>
  <c r="AH15" i="1" s="1"/>
  <c r="AI15" i="1" s="1"/>
  <c r="AB15" i="1"/>
  <c r="AA15" i="1"/>
  <c r="AC15" i="1" s="1"/>
  <c r="AD15" i="1" s="1"/>
  <c r="W15" i="1"/>
  <c r="V15" i="1"/>
  <c r="X15" i="1" s="1"/>
  <c r="Y15" i="1" s="1"/>
  <c r="R15" i="1"/>
  <c r="Q15" i="1"/>
  <c r="S15" i="1" s="1"/>
  <c r="T15" i="1" s="1"/>
  <c r="M15" i="1"/>
  <c r="L15" i="1"/>
  <c r="N15" i="1" s="1"/>
  <c r="O15" i="1" s="1"/>
  <c r="H15" i="1"/>
  <c r="G15" i="1"/>
  <c r="I15" i="1" s="1"/>
  <c r="J15" i="1" s="1"/>
  <c r="C15" i="1"/>
  <c r="AZ15" i="1" s="1"/>
  <c r="B15" i="1"/>
  <c r="AY15" i="1" s="1"/>
  <c r="BA15" i="1" s="1"/>
  <c r="BB15" i="1" s="1"/>
  <c r="AV14" i="1"/>
  <c r="AW14" i="1" s="1"/>
  <c r="AU14" i="1"/>
  <c r="AU65" i="1" s="1"/>
  <c r="AT14" i="1"/>
  <c r="AT65" i="1" s="1"/>
  <c r="AV65" i="1" s="1"/>
  <c r="AW65" i="1" s="1"/>
  <c r="AR14" i="1"/>
  <c r="AS14" i="1" s="1"/>
  <c r="AQ14" i="1"/>
  <c r="AQ65" i="1" s="1"/>
  <c r="AP14" i="1"/>
  <c r="AP65" i="1" s="1"/>
  <c r="AR65" i="1" s="1"/>
  <c r="AS65" i="1" s="1"/>
  <c r="AM14" i="1"/>
  <c r="AN14" i="1" s="1"/>
  <c r="AL14" i="1"/>
  <c r="AL65" i="1" s="1"/>
  <c r="AK14" i="1"/>
  <c r="AK65" i="1" s="1"/>
  <c r="AM65" i="1" s="1"/>
  <c r="AN65" i="1" s="1"/>
  <c r="AH14" i="1"/>
  <c r="AI14" i="1" s="1"/>
  <c r="AG14" i="1"/>
  <c r="AG65" i="1" s="1"/>
  <c r="AF14" i="1"/>
  <c r="AF65" i="1" s="1"/>
  <c r="AH65" i="1" s="1"/>
  <c r="AI65" i="1" s="1"/>
  <c r="AC14" i="1"/>
  <c r="AD14" i="1" s="1"/>
  <c r="AB14" i="1"/>
  <c r="AB65" i="1" s="1"/>
  <c r="AA14" i="1"/>
  <c r="AA65" i="1" s="1"/>
  <c r="AC65" i="1" s="1"/>
  <c r="AD65" i="1" s="1"/>
  <c r="X14" i="1"/>
  <c r="Y14" i="1" s="1"/>
  <c r="W14" i="1"/>
  <c r="W65" i="1" s="1"/>
  <c r="V14" i="1"/>
  <c r="V65" i="1" s="1"/>
  <c r="X65" i="1" s="1"/>
  <c r="Y65" i="1" s="1"/>
  <c r="S14" i="1"/>
  <c r="T14" i="1" s="1"/>
  <c r="R14" i="1"/>
  <c r="R65" i="1" s="1"/>
  <c r="Q14" i="1"/>
  <c r="Q65" i="1" s="1"/>
  <c r="S65" i="1" s="1"/>
  <c r="T65" i="1" s="1"/>
  <c r="N14" i="1"/>
  <c r="O14" i="1" s="1"/>
  <c r="M14" i="1"/>
  <c r="M65" i="1" s="1"/>
  <c r="L14" i="1"/>
  <c r="L65" i="1" s="1"/>
  <c r="N65" i="1" s="1"/>
  <c r="O65" i="1" s="1"/>
  <c r="I14" i="1"/>
  <c r="J14" i="1" s="1"/>
  <c r="H14" i="1"/>
  <c r="H65" i="1" s="1"/>
  <c r="G14" i="1"/>
  <c r="G65" i="1" s="1"/>
  <c r="I65" i="1" s="1"/>
  <c r="J65" i="1" s="1"/>
  <c r="D14" i="1"/>
  <c r="E14" i="1" s="1"/>
  <c r="C14" i="1"/>
  <c r="C65" i="1" s="1"/>
  <c r="B14" i="1"/>
  <c r="B65" i="1" s="1"/>
  <c r="D65" i="1" s="1"/>
  <c r="E65" i="1" s="1"/>
  <c r="AZ10" i="1"/>
  <c r="AY10" i="1"/>
  <c r="AU10" i="1"/>
  <c r="AT10" i="1"/>
  <c r="AQ10" i="1"/>
  <c r="AP10" i="1"/>
  <c r="AL10" i="1"/>
  <c r="AK10" i="1"/>
  <c r="AG10" i="1"/>
  <c r="AF10" i="1"/>
  <c r="AB10" i="1"/>
  <c r="AA10" i="1"/>
  <c r="W10" i="1"/>
  <c r="V10" i="1"/>
  <c r="R10" i="1"/>
  <c r="Q10" i="1"/>
  <c r="M10" i="1"/>
  <c r="L10" i="1"/>
  <c r="H10" i="1"/>
  <c r="G10" i="1"/>
  <c r="C10" i="1"/>
  <c r="B10" i="1"/>
  <c r="A3" i="1"/>
  <c r="A2" i="1"/>
  <c r="Q22" i="1" l="1"/>
  <c r="Q26" i="1" s="1"/>
  <c r="T26" i="1" s="1"/>
  <c r="S20" i="1"/>
  <c r="T20" i="1" s="1"/>
  <c r="D20" i="1"/>
  <c r="E20" i="1" s="1"/>
  <c r="B22" i="1"/>
  <c r="AR20" i="1"/>
  <c r="AS20" i="1" s="1"/>
  <c r="AP22" i="1"/>
  <c r="AC20" i="1"/>
  <c r="AD20" i="1" s="1"/>
  <c r="AA22" i="1"/>
  <c r="AY16" i="1"/>
  <c r="BA16" i="1" s="1"/>
  <c r="BB16" i="1" s="1"/>
  <c r="L20" i="1"/>
  <c r="V20" i="1"/>
  <c r="AK20" i="1"/>
  <c r="AT20" i="1"/>
  <c r="G72" i="1"/>
  <c r="I72" i="1" s="1"/>
  <c r="J72" i="1" s="1"/>
  <c r="I25" i="1"/>
  <c r="J25" i="1" s="1"/>
  <c r="AY14" i="1"/>
  <c r="D16" i="1"/>
  <c r="E16" i="1" s="1"/>
  <c r="S16" i="1"/>
  <c r="T16" i="1" s="1"/>
  <c r="AC16" i="1"/>
  <c r="AD16" i="1" s="1"/>
  <c r="AR16" i="1"/>
  <c r="AS16" i="1" s="1"/>
  <c r="AA66" i="1"/>
  <c r="AC66" i="1" s="1"/>
  <c r="AD66" i="1" s="1"/>
  <c r="AA46" i="1"/>
  <c r="AC46" i="1" s="1"/>
  <c r="AD46" i="1" s="1"/>
  <c r="AA24" i="1"/>
  <c r="AD24" i="1" s="1"/>
  <c r="AC23" i="1"/>
  <c r="AD23" i="1" s="1"/>
  <c r="D15" i="1"/>
  <c r="E15" i="1" s="1"/>
  <c r="AM17" i="1"/>
  <c r="AN17" i="1" s="1"/>
  <c r="D18" i="1"/>
  <c r="D19" i="1"/>
  <c r="I19" i="1"/>
  <c r="G66" i="1"/>
  <c r="I66" i="1" s="1"/>
  <c r="J66" i="1" s="1"/>
  <c r="G46" i="1"/>
  <c r="I46" i="1" s="1"/>
  <c r="J46" i="1" s="1"/>
  <c r="AT66" i="1"/>
  <c r="AV66" i="1" s="1"/>
  <c r="AW66" i="1" s="1"/>
  <c r="AT46" i="1"/>
  <c r="AV46" i="1" s="1"/>
  <c r="AW46" i="1" s="1"/>
  <c r="AV23" i="1"/>
  <c r="AW23" i="1" s="1"/>
  <c r="T32" i="1"/>
  <c r="S32" i="1"/>
  <c r="N49" i="1"/>
  <c r="O49" i="1" s="1"/>
  <c r="AY49" i="1"/>
  <c r="BA18" i="1"/>
  <c r="BB18" i="1" s="1"/>
  <c r="G20" i="1"/>
  <c r="AF20" i="1"/>
  <c r="AZ25" i="1"/>
  <c r="B93" i="1"/>
  <c r="AY38" i="1"/>
  <c r="BA38" i="1" s="1"/>
  <c r="BB38" i="1" s="1"/>
  <c r="D38" i="1"/>
  <c r="E38" i="1" s="1"/>
  <c r="AC17" i="1"/>
  <c r="AD17" i="1" s="1"/>
  <c r="AV17" i="1"/>
  <c r="AW17" i="1" s="1"/>
  <c r="AH18" i="1"/>
  <c r="AH19" i="1"/>
  <c r="AG66" i="1"/>
  <c r="AH23" i="1"/>
  <c r="AI23" i="1" s="1"/>
  <c r="AZ23" i="1"/>
  <c r="AZ46" i="1" s="1"/>
  <c r="AA72" i="1"/>
  <c r="AC72" i="1" s="1"/>
  <c r="AD72" i="1" s="1"/>
  <c r="AC25" i="1"/>
  <c r="AD25" i="1" s="1"/>
  <c r="AA26" i="1"/>
  <c r="AD26" i="1" s="1"/>
  <c r="AY28" i="1"/>
  <c r="BA28" i="1" s="1"/>
  <c r="BB28" i="1" s="1"/>
  <c r="D32" i="1"/>
  <c r="AY32" i="1"/>
  <c r="BA32" i="1" s="1"/>
  <c r="BB32" i="1" s="1"/>
  <c r="AY48" i="1"/>
  <c r="AY17" i="1"/>
  <c r="BA17" i="1" s="1"/>
  <c r="BB17" i="1" s="1"/>
  <c r="B66" i="1"/>
  <c r="D66" i="1" s="1"/>
  <c r="E66" i="1" s="1"/>
  <c r="B24" i="1"/>
  <c r="E24" i="1" s="1"/>
  <c r="AY23" i="1"/>
  <c r="AY25" i="1"/>
  <c r="AT72" i="1"/>
  <c r="AV72" i="1" s="1"/>
  <c r="AW72" i="1" s="1"/>
  <c r="AV25" i="1"/>
  <c r="AW25" i="1" s="1"/>
  <c r="I42" i="1"/>
  <c r="J42" i="1" s="1"/>
  <c r="G43" i="1"/>
  <c r="I43" i="1" s="1"/>
  <c r="J43" i="1" s="1"/>
  <c r="S42" i="1"/>
  <c r="T42" i="1" s="1"/>
  <c r="Q43" i="1"/>
  <c r="S43" i="1" s="1"/>
  <c r="T43" i="1" s="1"/>
  <c r="AC42" i="1"/>
  <c r="AD42" i="1" s="1"/>
  <c r="AA43" i="1"/>
  <c r="AC43" i="1" s="1"/>
  <c r="AD43" i="1" s="1"/>
  <c r="AM42" i="1"/>
  <c r="AN42" i="1" s="1"/>
  <c r="AK43" i="1"/>
  <c r="AM43" i="1" s="1"/>
  <c r="AN43" i="1" s="1"/>
  <c r="AV42" i="1"/>
  <c r="AW42" i="1" s="1"/>
  <c r="AT43" i="1"/>
  <c r="AV43" i="1" s="1"/>
  <c r="AW43" i="1" s="1"/>
  <c r="BA61" i="1"/>
  <c r="BB61" i="1" s="1"/>
  <c r="AZ64" i="1"/>
  <c r="AZ14" i="1"/>
  <c r="X23" i="1"/>
  <c r="Y23" i="1" s="1"/>
  <c r="AH66" i="1"/>
  <c r="AI66" i="1" s="1"/>
  <c r="AR23" i="1"/>
  <c r="AS23" i="1" s="1"/>
  <c r="L72" i="1"/>
  <c r="N72" i="1" s="1"/>
  <c r="O72" i="1" s="1"/>
  <c r="N25" i="1"/>
  <c r="O25" i="1" s="1"/>
  <c r="AF72" i="1"/>
  <c r="AH72" i="1" s="1"/>
  <c r="AI72" i="1" s="1"/>
  <c r="AH25" i="1"/>
  <c r="AI25" i="1" s="1"/>
  <c r="I32" i="1"/>
  <c r="J32" i="1" s="1"/>
  <c r="G93" i="1"/>
  <c r="I38" i="1"/>
  <c r="J38" i="1" s="1"/>
  <c r="AZ43" i="1"/>
  <c r="B43" i="1"/>
  <c r="D43" i="1" s="1"/>
  <c r="E43" i="1" s="1"/>
  <c r="L43" i="1"/>
  <c r="N43" i="1" s="1"/>
  <c r="O43" i="1" s="1"/>
  <c r="V43" i="1"/>
  <c r="X43" i="1" s="1"/>
  <c r="Y43" i="1" s="1"/>
  <c r="AF43" i="1"/>
  <c r="AH43" i="1" s="1"/>
  <c r="AI43" i="1" s="1"/>
  <c r="AP43" i="1"/>
  <c r="AR43" i="1" s="1"/>
  <c r="AS43" i="1" s="1"/>
  <c r="AZ49" i="1"/>
  <c r="AZ54" i="1"/>
  <c r="X66" i="1"/>
  <c r="Y66" i="1" s="1"/>
  <c r="AR66" i="1"/>
  <c r="AS66" i="1" s="1"/>
  <c r="B72" i="1"/>
  <c r="D72" i="1" s="1"/>
  <c r="E72" i="1" s="1"/>
  <c r="D25" i="1"/>
  <c r="E25" i="1" s="1"/>
  <c r="V72" i="1"/>
  <c r="X72" i="1" s="1"/>
  <c r="Y72" i="1" s="1"/>
  <c r="X25" i="1"/>
  <c r="Y25" i="1" s="1"/>
  <c r="AP72" i="1"/>
  <c r="AR72" i="1" s="1"/>
  <c r="AS72" i="1" s="1"/>
  <c r="AR25" i="1"/>
  <c r="AS25" i="1" s="1"/>
  <c r="AY29" i="1"/>
  <c r="BA29" i="1" s="1"/>
  <c r="BB29" i="1" s="1"/>
  <c r="AZ38" i="1"/>
  <c r="AY39" i="1"/>
  <c r="BA39" i="1" s="1"/>
  <c r="BB39" i="1" s="1"/>
  <c r="I39" i="1"/>
  <c r="J39" i="1" s="1"/>
  <c r="AY47" i="1"/>
  <c r="BA47" i="1" s="1"/>
  <c r="BB47" i="1" s="1"/>
  <c r="D47" i="1"/>
  <c r="E47" i="1" s="1"/>
  <c r="AH57" i="1"/>
  <c r="AI57" i="1" s="1"/>
  <c r="AZ57" i="1"/>
  <c r="Q24" i="1"/>
  <c r="T24" i="1" s="1"/>
  <c r="Q72" i="1"/>
  <c r="S72" i="1" s="1"/>
  <c r="T72" i="1" s="1"/>
  <c r="S25" i="1"/>
  <c r="T25" i="1" s="1"/>
  <c r="AK72" i="1"/>
  <c r="AM72" i="1" s="1"/>
  <c r="AN72" i="1" s="1"/>
  <c r="AM25" i="1"/>
  <c r="AN25" i="1" s="1"/>
  <c r="AY42" i="1"/>
  <c r="B46" i="1"/>
  <c r="D46" i="1" s="1"/>
  <c r="V46" i="1"/>
  <c r="X46" i="1" s="1"/>
  <c r="Y46" i="1" s="1"/>
  <c r="AP46" i="1"/>
  <c r="AR46" i="1" s="1"/>
  <c r="AS46" i="1" s="1"/>
  <c r="Q46" i="1"/>
  <c r="S46" i="1" s="1"/>
  <c r="T46" i="1" s="1"/>
  <c r="AZ47" i="1"/>
  <c r="AZ48" i="1"/>
  <c r="D54" i="1"/>
  <c r="E54" i="1" s="1"/>
  <c r="AY54" i="1"/>
  <c r="BA57" i="1"/>
  <c r="BB57" i="1" s="1"/>
  <c r="N38" i="1"/>
  <c r="O38" i="1" s="1"/>
  <c r="S38" i="1"/>
  <c r="T38" i="1" s="1"/>
  <c r="X38" i="1"/>
  <c r="Y38" i="1" s="1"/>
  <c r="AC38" i="1"/>
  <c r="AD38" i="1" s="1"/>
  <c r="AH38" i="1"/>
  <c r="AI38" i="1" s="1"/>
  <c r="AM38" i="1"/>
  <c r="AN38" i="1" s="1"/>
  <c r="AR38" i="1"/>
  <c r="AS38" i="1" s="1"/>
  <c r="AV38" i="1"/>
  <c r="AW38" i="1" s="1"/>
  <c r="X45" i="1"/>
  <c r="Y45" i="1" s="1"/>
  <c r="AH45" i="1"/>
  <c r="AI45" i="1" s="1"/>
  <c r="AR45" i="1"/>
  <c r="AS45" i="1" s="1"/>
  <c r="D48" i="1"/>
  <c r="E48" i="1" s="1"/>
  <c r="S49" i="1"/>
  <c r="T49" i="1" s="1"/>
  <c r="AM49" i="1"/>
  <c r="AN49" i="1" s="1"/>
  <c r="D53" i="1"/>
  <c r="E53" i="1" s="1"/>
  <c r="X53" i="1"/>
  <c r="Y53" i="1" s="1"/>
  <c r="AR53" i="1"/>
  <c r="AS53" i="1" s="1"/>
  <c r="I54" i="1"/>
  <c r="J54" i="1" s="1"/>
  <c r="AC54" i="1"/>
  <c r="AD54" i="1" s="1"/>
  <c r="AV54" i="1"/>
  <c r="AW54" i="1" s="1"/>
  <c r="N55" i="1"/>
  <c r="O55" i="1" s="1"/>
  <c r="D56" i="1"/>
  <c r="E56" i="1" s="1"/>
  <c r="AY56" i="1"/>
  <c r="BA56" i="1" s="1"/>
  <c r="BB56" i="1" s="1"/>
  <c r="BB64" i="1"/>
  <c r="AY45" i="1"/>
  <c r="I49" i="1"/>
  <c r="J49" i="1" s="1"/>
  <c r="AC49" i="1"/>
  <c r="AD49" i="1" s="1"/>
  <c r="AV49" i="1"/>
  <c r="AW49" i="1" s="1"/>
  <c r="N53" i="1"/>
  <c r="O53" i="1" s="1"/>
  <c r="AH53" i="1"/>
  <c r="AI53" i="1" s="1"/>
  <c r="AY53" i="1"/>
  <c r="BA53" i="1" s="1"/>
  <c r="BB53" i="1" s="1"/>
  <c r="S54" i="1"/>
  <c r="T54" i="1" s="1"/>
  <c r="AM54" i="1"/>
  <c r="AN54" i="1" s="1"/>
  <c r="D55" i="1"/>
  <c r="E55" i="1" s="1"/>
  <c r="AV55" i="1"/>
  <c r="AW55" i="1" s="1"/>
  <c r="N56" i="1"/>
  <c r="O56" i="1" s="1"/>
  <c r="AY68" i="1"/>
  <c r="BB68" i="1" s="1"/>
  <c r="E68" i="1"/>
  <c r="BA71" i="1"/>
  <c r="BB71" i="1" s="1"/>
  <c r="AZ68" i="1"/>
  <c r="AD68" i="1"/>
  <c r="AW68" i="1"/>
  <c r="D57" i="1"/>
  <c r="E57" i="1" s="1"/>
  <c r="BA69" i="1"/>
  <c r="BB69" i="1" s="1"/>
  <c r="BA48" i="1" l="1"/>
  <c r="BB48" i="1" s="1"/>
  <c r="BA54" i="1"/>
  <c r="BB54" i="1" s="1"/>
  <c r="AZ65" i="1"/>
  <c r="AZ20" i="1"/>
  <c r="AZ22" i="1" s="1"/>
  <c r="AZ27" i="1" s="1"/>
  <c r="AZ30" i="1" s="1"/>
  <c r="BA42" i="1"/>
  <c r="BB42" i="1" s="1"/>
  <c r="AY43" i="1"/>
  <c r="BA43" i="1" s="1"/>
  <c r="BB43" i="1" s="1"/>
  <c r="AY72" i="1"/>
  <c r="BA72" i="1" s="1"/>
  <c r="BB72" i="1" s="1"/>
  <c r="BA25" i="1"/>
  <c r="BB25" i="1" s="1"/>
  <c r="BA49" i="1"/>
  <c r="BB49" i="1" s="1"/>
  <c r="AY65" i="1"/>
  <c r="BA65" i="1" s="1"/>
  <c r="BB65" i="1" s="1"/>
  <c r="BA14" i="1"/>
  <c r="BB14" i="1" s="1"/>
  <c r="AY20" i="1"/>
  <c r="AK22" i="1"/>
  <c r="AM20" i="1"/>
  <c r="AN20" i="1" s="1"/>
  <c r="AA27" i="1"/>
  <c r="AC22" i="1"/>
  <c r="AD22" i="1" s="1"/>
  <c r="B26" i="1"/>
  <c r="E26" i="1" s="1"/>
  <c r="B27" i="1"/>
  <c r="D22" i="1"/>
  <c r="E22" i="1" s="1"/>
  <c r="AY46" i="1"/>
  <c r="BA46" i="1" s="1"/>
  <c r="BB46" i="1" s="1"/>
  <c r="BA45" i="1"/>
  <c r="BB45" i="1" s="1"/>
  <c r="AY66" i="1"/>
  <c r="BA66" i="1" s="1"/>
  <c r="BB66" i="1" s="1"/>
  <c r="BA23" i="1"/>
  <c r="BB23" i="1" s="1"/>
  <c r="X20" i="1"/>
  <c r="Y20" i="1" s="1"/>
  <c r="V22" i="1"/>
  <c r="G22" i="1"/>
  <c r="I20" i="1"/>
  <c r="J20" i="1" s="1"/>
  <c r="N20" i="1"/>
  <c r="O20" i="1" s="1"/>
  <c r="L22" i="1"/>
  <c r="AP26" i="1"/>
  <c r="AS26" i="1" s="1"/>
  <c r="AP24" i="1"/>
  <c r="AS24" i="1" s="1"/>
  <c r="AP27" i="1"/>
  <c r="AR22" i="1"/>
  <c r="AS22" i="1" s="1"/>
  <c r="AZ66" i="1"/>
  <c r="AZ24" i="1"/>
  <c r="AF22" i="1"/>
  <c r="AH20" i="1"/>
  <c r="AI20" i="1" s="1"/>
  <c r="AZ72" i="1"/>
  <c r="AZ26" i="1"/>
  <c r="AV20" i="1"/>
  <c r="AW20" i="1" s="1"/>
  <c r="AT22" i="1"/>
  <c r="Q27" i="1"/>
  <c r="S22" i="1"/>
  <c r="T22" i="1" s="1"/>
  <c r="AF27" i="1" l="1"/>
  <c r="AF24" i="1"/>
  <c r="AI24" i="1" s="1"/>
  <c r="AH22" i="1"/>
  <c r="AI22" i="1" s="1"/>
  <c r="AF26" i="1"/>
  <c r="AI26" i="1" s="1"/>
  <c r="AR27" i="1"/>
  <c r="AS27" i="1" s="1"/>
  <c r="AP30" i="1"/>
  <c r="AK27" i="1"/>
  <c r="AK24" i="1"/>
  <c r="AN24" i="1" s="1"/>
  <c r="AM22" i="1"/>
  <c r="AN22" i="1" s="1"/>
  <c r="AK26" i="1"/>
  <c r="AN26" i="1" s="1"/>
  <c r="BA20" i="1"/>
  <c r="BB20" i="1" s="1"/>
  <c r="AY22" i="1"/>
  <c r="Q30" i="1"/>
  <c r="S27" i="1"/>
  <c r="T27" i="1" s="1"/>
  <c r="G27" i="1"/>
  <c r="I22" i="1"/>
  <c r="J22" i="1" s="1"/>
  <c r="G26" i="1"/>
  <c r="J26" i="1" s="1"/>
  <c r="G24" i="1"/>
  <c r="J24" i="1" s="1"/>
  <c r="AA30" i="1"/>
  <c r="AC27" i="1"/>
  <c r="AD27" i="1" s="1"/>
  <c r="AZ31" i="1"/>
  <c r="AZ33" i="1"/>
  <c r="AZ34" i="1" s="1"/>
  <c r="AT27" i="1"/>
  <c r="AV22" i="1"/>
  <c r="AW22" i="1" s="1"/>
  <c r="AT24" i="1"/>
  <c r="AW24" i="1" s="1"/>
  <c r="AT26" i="1"/>
  <c r="AW26" i="1" s="1"/>
  <c r="V27" i="1"/>
  <c r="X22" i="1"/>
  <c r="Y22" i="1" s="1"/>
  <c r="V26" i="1"/>
  <c r="Y26" i="1" s="1"/>
  <c r="V24" i="1"/>
  <c r="Y24" i="1" s="1"/>
  <c r="L27" i="1"/>
  <c r="N22" i="1"/>
  <c r="O22" i="1" s="1"/>
  <c r="L24" i="1"/>
  <c r="O24" i="1" s="1"/>
  <c r="L26" i="1"/>
  <c r="O26" i="1" s="1"/>
  <c r="D27" i="1"/>
  <c r="E27" i="1" s="1"/>
  <c r="B30" i="1"/>
  <c r="L30" i="1" l="1"/>
  <c r="N27" i="1"/>
  <c r="O27" i="1" s="1"/>
  <c r="AT30" i="1"/>
  <c r="AV27" i="1"/>
  <c r="AW27" i="1" s="1"/>
  <c r="AK30" i="1"/>
  <c r="AM27" i="1"/>
  <c r="AN27" i="1" s="1"/>
  <c r="S30" i="1"/>
  <c r="T30" i="1" s="1"/>
  <c r="Q33" i="1"/>
  <c r="Q31" i="1"/>
  <c r="T31" i="1" s="1"/>
  <c r="AF30" i="1"/>
  <c r="AH27" i="1"/>
  <c r="AI27" i="1" s="1"/>
  <c r="D30" i="1"/>
  <c r="E30" i="1" s="1"/>
  <c r="B31" i="1"/>
  <c r="E31" i="1" s="1"/>
  <c r="B33" i="1"/>
  <c r="AY27" i="1"/>
  <c r="BA22" i="1"/>
  <c r="BB22" i="1" s="1"/>
  <c r="AY24" i="1"/>
  <c r="BB24" i="1" s="1"/>
  <c r="AY26" i="1"/>
  <c r="BB26" i="1" s="1"/>
  <c r="X27" i="1"/>
  <c r="Y27" i="1" s="1"/>
  <c r="V30" i="1"/>
  <c r="G30" i="1"/>
  <c r="I27" i="1"/>
  <c r="J27" i="1" s="1"/>
  <c r="AR30" i="1"/>
  <c r="AS30" i="1" s="1"/>
  <c r="AP31" i="1"/>
  <c r="AS31" i="1" s="1"/>
  <c r="AP33" i="1"/>
  <c r="AC30" i="1"/>
  <c r="AD30" i="1" s="1"/>
  <c r="AA31" i="1"/>
  <c r="AD31" i="1" s="1"/>
  <c r="AA33" i="1"/>
  <c r="AY30" i="1" l="1"/>
  <c r="BA27" i="1"/>
  <c r="BB27" i="1" s="1"/>
  <c r="AV30" i="1"/>
  <c r="AW30" i="1" s="1"/>
  <c r="AT33" i="1"/>
  <c r="AT31" i="1"/>
  <c r="AW31" i="1" s="1"/>
  <c r="AP77" i="1"/>
  <c r="AR33" i="1"/>
  <c r="AS33" i="1" s="1"/>
  <c r="AP34" i="1"/>
  <c r="AS34" i="1" s="1"/>
  <c r="AM30" i="1"/>
  <c r="AN30" i="1" s="1"/>
  <c r="AK31" i="1"/>
  <c r="AN31" i="1" s="1"/>
  <c r="AK33" i="1"/>
  <c r="L31" i="1"/>
  <c r="O31" i="1" s="1"/>
  <c r="N30" i="1"/>
  <c r="O30" i="1" s="1"/>
  <c r="L33" i="1"/>
  <c r="AA77" i="1"/>
  <c r="AA34" i="1"/>
  <c r="AD34" i="1" s="1"/>
  <c r="AC33" i="1"/>
  <c r="AD33" i="1" s="1"/>
  <c r="X30" i="1"/>
  <c r="Y30" i="1" s="1"/>
  <c r="V31" i="1"/>
  <c r="Y31" i="1" s="1"/>
  <c r="V33" i="1"/>
  <c r="Q77" i="1"/>
  <c r="Q34" i="1"/>
  <c r="T34" i="1" s="1"/>
  <c r="S33" i="1"/>
  <c r="T33" i="1" s="1"/>
  <c r="B77" i="1"/>
  <c r="D33" i="1"/>
  <c r="E33" i="1" s="1"/>
  <c r="B34" i="1"/>
  <c r="E34" i="1" s="1"/>
  <c r="AF31" i="1"/>
  <c r="AI31" i="1" s="1"/>
  <c r="AH30" i="1"/>
  <c r="AI30" i="1" s="1"/>
  <c r="AF33" i="1"/>
  <c r="I30" i="1"/>
  <c r="J30" i="1" s="1"/>
  <c r="G33" i="1"/>
  <c r="G31" i="1"/>
  <c r="J31" i="1" s="1"/>
  <c r="AK77" i="1" l="1"/>
  <c r="AK34" i="1"/>
  <c r="AN34" i="1" s="1"/>
  <c r="AM33" i="1"/>
  <c r="AN33" i="1" s="1"/>
  <c r="L77" i="1"/>
  <c r="L34" i="1"/>
  <c r="O34" i="1" s="1"/>
  <c r="N33" i="1"/>
  <c r="O33" i="1" s="1"/>
  <c r="AF77" i="1"/>
  <c r="AH33" i="1"/>
  <c r="AI33" i="1" s="1"/>
  <c r="AF34" i="1"/>
  <c r="AI34" i="1" s="1"/>
  <c r="AY31" i="1"/>
  <c r="BB31" i="1" s="1"/>
  <c r="BA30" i="1"/>
  <c r="BB30" i="1" s="1"/>
  <c r="AY33" i="1"/>
  <c r="V77" i="1"/>
  <c r="X33" i="1"/>
  <c r="Y33" i="1" s="1"/>
  <c r="V34" i="1"/>
  <c r="Y34" i="1" s="1"/>
  <c r="AT77" i="1"/>
  <c r="AT34" i="1"/>
  <c r="AW34" i="1" s="1"/>
  <c r="AV33" i="1"/>
  <c r="AW33" i="1" s="1"/>
  <c r="G77" i="1"/>
  <c r="G34" i="1"/>
  <c r="J34" i="1" s="1"/>
  <c r="I33" i="1"/>
  <c r="J33" i="1" s="1"/>
  <c r="AY34" i="1" l="1"/>
  <c r="BB34" i="1" s="1"/>
  <c r="BA33" i="1"/>
  <c r="BB33" i="1" s="1"/>
</calcChain>
</file>

<file path=xl/sharedStrings.xml><?xml version="1.0" encoding="utf-8"?>
<sst xmlns="http://schemas.openxmlformats.org/spreadsheetml/2006/main" count="129" uniqueCount="77">
  <si>
    <t>REGION VII</t>
  </si>
  <si>
    <t>(In Thousand)</t>
  </si>
  <si>
    <t>BANELCO</t>
  </si>
  <si>
    <t>BOHECO I</t>
  </si>
  <si>
    <t>BOHECO II</t>
  </si>
  <si>
    <t>CEBECO I</t>
  </si>
  <si>
    <t>CEBECO II</t>
  </si>
  <si>
    <t>CEBECO III</t>
  </si>
  <si>
    <t>CELCO</t>
  </si>
  <si>
    <t>NORECO I</t>
  </si>
  <si>
    <t>NORECO II</t>
  </si>
  <si>
    <t>PROSIELCO</t>
  </si>
  <si>
    <t>T  O  T  A  L</t>
  </si>
  <si>
    <t>Inc. / (Dec.)</t>
  </si>
  <si>
    <t>Amount</t>
  </si>
  <si>
    <t>Percent</t>
  </si>
  <si>
    <t>STATEMENT OF OPERATIONS</t>
  </si>
  <si>
    <t xml:space="preserve">  Total Bills</t>
  </si>
  <si>
    <t xml:space="preserve">  Less:  RFSC</t>
  </si>
  <si>
    <t xml:space="preserve">            Universal Charge</t>
  </si>
  <si>
    <t xml:space="preserve">            Value Added Tax</t>
  </si>
  <si>
    <t xml:space="preserve">            Other Taxes</t>
  </si>
  <si>
    <t xml:space="preserve">            Others</t>
  </si>
  <si>
    <t xml:space="preserve">  Net Operating Revenue</t>
  </si>
  <si>
    <t xml:space="preserve">  Add:  Other Revenue</t>
  </si>
  <si>
    <t xml:space="preserve">  Total </t>
  </si>
  <si>
    <t xml:space="preserve">  Power Cost</t>
  </si>
  <si>
    <t xml:space="preserve">  %</t>
  </si>
  <si>
    <t xml:space="preserve"> </t>
  </si>
  <si>
    <t xml:space="preserve">  Non-Power Cost</t>
  </si>
  <si>
    <t xml:space="preserve">  Operating Margin (Loss)</t>
  </si>
  <si>
    <t xml:space="preserve">  Depreciation Expenses</t>
  </si>
  <si>
    <t xml:space="preserve">  Interest Expenses</t>
  </si>
  <si>
    <t xml:space="preserve">  Net Operating Margin</t>
  </si>
  <si>
    <t xml:space="preserve">  Other Expenses</t>
  </si>
  <si>
    <t xml:space="preserve">  Net Margin (Loss)</t>
  </si>
  <si>
    <t>FINANCIAL DATA</t>
  </si>
  <si>
    <t xml:space="preserve">  Cash- General Fund</t>
  </si>
  <si>
    <t xml:space="preserve">  Sinking Fund-Loan Fund  </t>
  </si>
  <si>
    <t xml:space="preserve">  Sinking Fund-RF/RFSC</t>
  </si>
  <si>
    <t xml:space="preserve">  A/R - Energy Sales</t>
  </si>
  <si>
    <t xml:space="preserve">    Amount</t>
  </si>
  <si>
    <t xml:space="preserve">    No. of Month's Sales</t>
  </si>
  <si>
    <t xml:space="preserve">  A/P - Power</t>
  </si>
  <si>
    <t xml:space="preserve">    No. of Month's Purchases</t>
  </si>
  <si>
    <t xml:space="preserve">  Ave. Monthly Power Payments</t>
  </si>
  <si>
    <t xml:space="preserve">  Advances to Officers &amp; Employees</t>
  </si>
  <si>
    <t xml:space="preserve">  Remittance to PSALM</t>
  </si>
  <si>
    <t xml:space="preserve">  Reinvestment Fund/RFSC</t>
  </si>
  <si>
    <t xml:space="preserve">  NEA Loan </t>
  </si>
  <si>
    <t xml:space="preserve">       Amount Due</t>
  </si>
  <si>
    <t xml:space="preserve">       Payment</t>
  </si>
  <si>
    <t xml:space="preserve">       No. of Quarters (Advance)/Arrears</t>
  </si>
  <si>
    <t xml:space="preserve">       Loan Amort. (Advance)/Arrears</t>
  </si>
  <si>
    <t xml:space="preserve">  Outstanding Loan</t>
  </si>
  <si>
    <t>STATISTICAL DATA</t>
  </si>
  <si>
    <t xml:space="preserve">  MWH Generated/Purchased</t>
  </si>
  <si>
    <t xml:space="preserve">  MWH Sales</t>
  </si>
  <si>
    <t xml:space="preserve">  MWH Coop Consumption</t>
  </si>
  <si>
    <t xml:space="preserve">  Systems Loss (%)</t>
  </si>
  <si>
    <t xml:space="preserve">  Average Systems Rate (P)</t>
  </si>
  <si>
    <t xml:space="preserve">  Average Power Cost (P)</t>
  </si>
  <si>
    <t xml:space="preserve">  Average Collection Period</t>
  </si>
  <si>
    <t xml:space="preserve">  Collection Efficiency (%)</t>
  </si>
  <si>
    <t xml:space="preserve">  Number of Consumers</t>
  </si>
  <si>
    <t xml:space="preserve">  Number of Employees-Actual</t>
  </si>
  <si>
    <t xml:space="preserve">  No. of Consumers per Employee</t>
  </si>
  <si>
    <t xml:space="preserve">  Non-Power Cost/Consumer</t>
  </si>
  <si>
    <t xml:space="preserve">  Peak Load</t>
  </si>
  <si>
    <t xml:space="preserve">  2023 Perf. Assessment Rating/Class</t>
  </si>
  <si>
    <t>AAA - Large</t>
  </si>
  <si>
    <t>AAA - Mega Large</t>
  </si>
  <si>
    <t>AAA -Mega Large</t>
  </si>
  <si>
    <t>KPS</t>
  </si>
  <si>
    <t>checking (KPS vs FP) - should be zero</t>
  </si>
  <si>
    <t>Pls Don't Delete</t>
  </si>
  <si>
    <t>General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</si>
</sst>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_)"/>
  </numFmts>
  <fonts count="11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i/>
      <sz val="12"/>
      <color rgb="FFFF0000"/>
      <name val="Arial"/>
      <family val="2"/>
    </font>
    <font>
      <b/>
      <u/>
      <sz val="12"/>
      <name val="Arial"/>
      <family val="2"/>
    </font>
    <font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Continuous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4" fontId="2" fillId="0" borderId="0" xfId="1" applyNumberFormat="1" applyFont="1" applyFill="1"/>
    <xf numFmtId="3" fontId="2" fillId="0" borderId="0" xfId="0" applyNumberFormat="1" applyFont="1" applyAlignment="1">
      <alignment horizontal="left"/>
    </xf>
    <xf numFmtId="0" fontId="6" fillId="0" borderId="0" xfId="0" applyFont="1"/>
    <xf numFmtId="164" fontId="2" fillId="0" borderId="0" xfId="1" applyNumberFormat="1" applyFont="1" applyFill="1" applyAlignment="1">
      <alignment horizontal="left"/>
    </xf>
    <xf numFmtId="43" fontId="2" fillId="0" borderId="0" xfId="1" applyFont="1" applyFill="1"/>
    <xf numFmtId="43" fontId="2" fillId="0" borderId="0" xfId="1" applyFont="1" applyFill="1" applyAlignment="1">
      <alignment horizontal="left"/>
    </xf>
    <xf numFmtId="164" fontId="6" fillId="0" borderId="0" xfId="0" applyNumberFormat="1" applyFont="1"/>
    <xf numFmtId="164" fontId="0" fillId="0" borderId="0" xfId="0" applyNumberFormat="1"/>
    <xf numFmtId="164" fontId="7" fillId="0" borderId="0" xfId="1" applyNumberFormat="1" applyFont="1"/>
    <xf numFmtId="43" fontId="2" fillId="0" borderId="0" xfId="1" applyNumberFormat="1" applyFont="1" applyFill="1"/>
    <xf numFmtId="2" fontId="2" fillId="0" borderId="0" xfId="1" applyNumberFormat="1" applyFont="1" applyFill="1"/>
    <xf numFmtId="43" fontId="2" fillId="0" borderId="0" xfId="1" applyFont="1" applyFill="1" applyAlignment="1">
      <alignment horizontal="right"/>
    </xf>
    <xf numFmtId="1" fontId="2" fillId="0" borderId="0" xfId="0" applyNumberFormat="1" applyFont="1"/>
    <xf numFmtId="0" fontId="7" fillId="0" borderId="0" xfId="0" applyFont="1" applyAlignment="1">
      <alignment horizontal="left"/>
    </xf>
    <xf numFmtId="2" fontId="7" fillId="0" borderId="0" xfId="0" applyNumberFormat="1" applyFont="1"/>
    <xf numFmtId="165" fontId="7" fillId="0" borderId="0" xfId="0" applyNumberFormat="1" applyFont="1"/>
    <xf numFmtId="0" fontId="7" fillId="0" borderId="0" xfId="0" applyFont="1"/>
    <xf numFmtId="39" fontId="2" fillId="0" borderId="0" xfId="0" applyNumberFormat="1" applyFont="1"/>
    <xf numFmtId="0" fontId="8" fillId="0" borderId="0" xfId="0" applyFont="1"/>
    <xf numFmtId="43" fontId="8" fillId="0" borderId="0" xfId="0" applyNumberFormat="1" applyFont="1"/>
    <xf numFmtId="0" fontId="9" fillId="0" borderId="0" xfId="0" applyFont="1"/>
    <xf numFmtId="39" fontId="2" fillId="0" borderId="0" xfId="0" applyNumberFormat="1" applyFont="1" applyAlignment="1">
      <alignment horizontal="left"/>
    </xf>
    <xf numFmtId="2" fontId="2" fillId="0" borderId="0" xfId="0" applyNumberFormat="1" applyFont="1"/>
    <xf numFmtId="43" fontId="8" fillId="0" borderId="0" xfId="1" applyFont="1"/>
    <xf numFmtId="43" fontId="10" fillId="0" borderId="0" xfId="0" applyNumberFormat="1" applyFont="1"/>
    <xf numFmtId="0" fontId="10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Copy%20of%20Consolidated%20Financial%20Profile%20as%20of%20September%2030,%202024%20final%2001.22.202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REG%207\NORECO%20I_SEPT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REG%207\NORECO%20II_SEPT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REG%207\PROSIELCO_SEPT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Report%20from%20Other%20Department\2024\3rd%20Qtr_Financial%20Profile%20as%20of%20September%2030,%202024_for%20MCSO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Report%20from%20Other%20Department\2023\3rd%20Qtr_EC%20Loans%20to%20NEA%20092023_from%20Treasury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EC%20KPS\2024\Consolidated%20KPS_%20Sept%202024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cd-guerrerooa\ABI\Financial%20Profile\2014%20Financial%20Profile\SEPTEMBER%20with%20adjustment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cd01\abi\Balance%20Sheet\2009%20Balance%20Sheet\DEC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cd-guerrerooa\ABI\Financial%20Profile\2014%20Financial%20Profile\MARC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REG%207\BANELCO_SEP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3\Consolidated%20Financial%20Profile%20as%20of%20September%2030,%20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REG%207\BOHECO%20I_SEP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REG%207\BOHECO%20II_SEP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REG%207\CEBECO%20I_SEPT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REG%207\CEBECO%20II_SEPT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REG%207\CEBECO%20III_SEPT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REG%207\CELCO_SEP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. of consumers per emp."/>
      <sheetName val="FINANCIAL RATIOS"/>
      <sheetName val="npc per cons"/>
      <sheetName val="Debt Service Ratio audited"/>
      <sheetName val="net profit margin"/>
      <sheetName val="DON'T DELETE"/>
      <sheetName val="REG1"/>
      <sheetName val="CAR"/>
      <sheetName val="REG2"/>
      <sheetName val="REG3"/>
      <sheetName val="REG4 (CALABARZON)"/>
      <sheetName val="REG4 (MIMAROPA)"/>
      <sheetName val="REG5"/>
      <sheetName val="TOTAL LUZON"/>
      <sheetName val="TOTAL VISAYAS"/>
      <sheetName val="REG6"/>
      <sheetName val="REG7"/>
      <sheetName val="REG8"/>
      <sheetName val="REG9"/>
      <sheetName val="ARMM"/>
      <sheetName val="REG10"/>
      <sheetName val="CARAGA"/>
      <sheetName val="TOTAL MINDANAO"/>
      <sheetName val="REG11"/>
      <sheetName val="REG12"/>
      <sheetName val="SUMMARY"/>
      <sheetName val="b4 and after rfsc profitability"/>
      <sheetName val="ec profitability after"/>
      <sheetName val="LVM Summary"/>
      <sheetName val="Source PIVOT"/>
      <sheetName val="lookup"/>
      <sheetName val="executive summ "/>
      <sheetName val="RESULTS OF OPERATIONS front)"/>
      <sheetName val="ECs PROFITABILITY ok"/>
      <sheetName val="ECs PROFITABILITY comparative"/>
      <sheetName val="ReSULTS OF OPER PER REG(FINAL)"/>
      <sheetName val="TOP LOSERS"/>
      <sheetName val="TOP GAINERS"/>
      <sheetName val="TOP GROSSER "/>
      <sheetName val="TOP NO. OF CONSUMERS"/>
      <sheetName val="main (2)"/>
      <sheetName val="PROFITABILITY RATIO"/>
      <sheetName val="NON POWER COST aftr RF NO CDA"/>
      <sheetName val="analysis"/>
      <sheetName val="NON POWER COST COMP aftr RF ALL"/>
      <sheetName val="NON POWER COST COMP aftr RF (2)"/>
      <sheetName val="NON POWER COST COMP net uc&amp;rf"/>
      <sheetName val="NON POWER COST gross uc&amp;rf"/>
      <sheetName val="porposed guarantee fund"/>
      <sheetName val="porposed guarantee fund (2)"/>
      <sheetName val="ECs Profitability w MCC (2)"/>
      <sheetName val="ECs Profitability w MCC"/>
    </sheetNames>
    <sheetDataSet>
      <sheetData sheetId="0"/>
      <sheetData sheetId="1"/>
      <sheetData sheetId="2"/>
      <sheetData sheetId="3"/>
      <sheetData sheetId="4"/>
      <sheetData sheetId="5">
        <row r="1">
          <cell r="B1">
            <v>9</v>
          </cell>
        </row>
        <row r="5">
          <cell r="B5" t="str">
            <v>September</v>
          </cell>
        </row>
      </sheetData>
      <sheetData sheetId="6">
        <row r="2">
          <cell r="A2" t="str">
            <v>Financial Profile as of September 30, 2024</v>
          </cell>
        </row>
        <row r="3">
          <cell r="A3" t="str">
            <v>With Comparative Figures as of September 30, 2023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Sheet1"/>
      <sheetName val="NORECO I_SEPT"/>
    </sheetNames>
    <sheetDataSet>
      <sheetData sheetId="0">
        <row r="5">
          <cell r="U5">
            <v>1124105.3229499999</v>
          </cell>
        </row>
        <row r="6">
          <cell r="U6">
            <v>50582.123390000008</v>
          </cell>
        </row>
        <row r="7">
          <cell r="U7">
            <v>26043.636599999998</v>
          </cell>
        </row>
        <row r="10">
          <cell r="U10">
            <v>92776.05373</v>
          </cell>
        </row>
        <row r="11">
          <cell r="U11">
            <v>0</v>
          </cell>
        </row>
        <row r="12">
          <cell r="U12">
            <v>0</v>
          </cell>
        </row>
        <row r="14">
          <cell r="U14">
            <v>34434.873809999997</v>
          </cell>
        </row>
        <row r="16">
          <cell r="U16">
            <v>824543.26514000003</v>
          </cell>
        </row>
        <row r="18">
          <cell r="U18">
            <v>135744.62933999998</v>
          </cell>
        </row>
        <row r="21">
          <cell r="U21">
            <v>27619.994760000001</v>
          </cell>
        </row>
        <row r="22">
          <cell r="U22">
            <v>3495.6601599999999</v>
          </cell>
        </row>
        <row r="25">
          <cell r="U25">
            <v>0</v>
          </cell>
        </row>
        <row r="31">
          <cell r="U31">
            <v>27410.75</v>
          </cell>
        </row>
        <row r="32">
          <cell r="U32">
            <v>0</v>
          </cell>
        </row>
        <row r="33">
          <cell r="U33">
            <v>20277.28</v>
          </cell>
        </row>
        <row r="35">
          <cell r="U35">
            <v>176624.89</v>
          </cell>
        </row>
        <row r="38">
          <cell r="U38">
            <v>78015.149999999994</v>
          </cell>
        </row>
        <row r="40">
          <cell r="U40">
            <v>98626.786886666654</v>
          </cell>
        </row>
        <row r="41">
          <cell r="U41">
            <v>10.475540000000001</v>
          </cell>
        </row>
        <row r="42">
          <cell r="U42">
            <v>25148.030850000003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Sheet1"/>
      <sheetName val="NORECO II_SEPT"/>
    </sheetNames>
    <sheetDataSet>
      <sheetData sheetId="0">
        <row r="5">
          <cell r="U5">
            <v>3952897.2965499996</v>
          </cell>
        </row>
        <row r="6">
          <cell r="U6">
            <v>97102.705870000005</v>
          </cell>
        </row>
        <row r="7">
          <cell r="U7">
            <v>106393.3461</v>
          </cell>
        </row>
        <row r="10">
          <cell r="U10">
            <v>220538.58704999997</v>
          </cell>
        </row>
        <row r="11">
          <cell r="U11">
            <v>0</v>
          </cell>
        </row>
        <row r="12">
          <cell r="U12">
            <v>0</v>
          </cell>
        </row>
        <row r="14">
          <cell r="U14">
            <v>50097.163720000004</v>
          </cell>
        </row>
        <row r="16">
          <cell r="U16">
            <v>3212777.2483299999</v>
          </cell>
        </row>
        <row r="18">
          <cell r="U18">
            <v>418115.78474000003</v>
          </cell>
        </row>
        <row r="21">
          <cell r="U21">
            <v>88691.714909999995</v>
          </cell>
        </row>
        <row r="22">
          <cell r="U22">
            <v>2.33</v>
          </cell>
        </row>
        <row r="25">
          <cell r="U25">
            <v>3.4460500000000001</v>
          </cell>
        </row>
        <row r="31">
          <cell r="U31">
            <v>285788.89</v>
          </cell>
        </row>
        <row r="32">
          <cell r="U32">
            <v>0</v>
          </cell>
        </row>
        <row r="33">
          <cell r="U33">
            <v>322584.01</v>
          </cell>
        </row>
        <row r="35">
          <cell r="U35">
            <v>623217.57999999996</v>
          </cell>
        </row>
        <row r="38">
          <cell r="U38">
            <v>352210.25</v>
          </cell>
        </row>
        <row r="40">
          <cell r="U40">
            <v>352926.02107777778</v>
          </cell>
        </row>
        <row r="41">
          <cell r="U41">
            <v>1768.2334499999999</v>
          </cell>
        </row>
        <row r="42">
          <cell r="U42">
            <v>102929.51457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Sheet1"/>
      <sheetName val="PROSIELCO_SEPT"/>
    </sheetNames>
    <sheetDataSet>
      <sheetData sheetId="0">
        <row r="5">
          <cell r="U5">
            <v>385094.61332</v>
          </cell>
        </row>
        <row r="6">
          <cell r="U6">
            <v>13937.315910000001</v>
          </cell>
        </row>
        <row r="7">
          <cell r="U7">
            <v>8610.4732999999997</v>
          </cell>
        </row>
        <row r="10">
          <cell r="U10">
            <v>40340.370150000002</v>
          </cell>
        </row>
        <row r="11">
          <cell r="U11">
            <v>0</v>
          </cell>
        </row>
        <row r="12">
          <cell r="U12">
            <v>0</v>
          </cell>
        </row>
        <row r="14">
          <cell r="U14">
            <v>20753.749480000002</v>
          </cell>
        </row>
        <row r="16">
          <cell r="U16">
            <v>291953.55941999995</v>
          </cell>
        </row>
        <row r="18">
          <cell r="U18">
            <v>45176.852019999998</v>
          </cell>
        </row>
        <row r="21">
          <cell r="U21">
            <v>11708.798639999999</v>
          </cell>
        </row>
        <row r="22">
          <cell r="U22">
            <v>164.45518000000001</v>
          </cell>
        </row>
        <row r="25">
          <cell r="U25">
            <v>1514.3613399999999</v>
          </cell>
        </row>
        <row r="31">
          <cell r="U31">
            <v>32781.83</v>
          </cell>
        </row>
        <row r="32">
          <cell r="U32">
            <v>0</v>
          </cell>
        </row>
        <row r="33">
          <cell r="U33">
            <v>23303.49</v>
          </cell>
        </row>
        <row r="35">
          <cell r="U35">
            <v>39999.61</v>
          </cell>
        </row>
        <row r="38">
          <cell r="U38">
            <v>30475.46</v>
          </cell>
        </row>
        <row r="40">
          <cell r="U40">
            <v>32165.331917777781</v>
          </cell>
        </row>
        <row r="41">
          <cell r="U41">
            <v>7.0438999999999998</v>
          </cell>
        </row>
        <row r="42">
          <cell r="U42">
            <v>8989.7682700000005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A-BIT(mcso)"/>
      <sheetName val="SUMMARY-NEA"/>
      <sheetName val="OUTSTANDING"/>
      <sheetName val="ARREARS"/>
      <sheetName val="CURRENT"/>
      <sheetName val="ADVANCE"/>
      <sheetName val="NO ACCT"/>
      <sheetName val="financial profile(mcso)"/>
      <sheetName val="EQA con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1">
          <cell r="X11">
            <v>470026.34643999999</v>
          </cell>
        </row>
        <row r="94">
          <cell r="X94">
            <v>117957.41384353617</v>
          </cell>
          <cell r="Y94">
            <v>233460.87369000001</v>
          </cell>
          <cell r="Z94">
            <v>237873.94093000001</v>
          </cell>
          <cell r="AA94">
            <v>62783.909159999996</v>
          </cell>
          <cell r="AB94">
            <v>17673.153780000001</v>
          </cell>
          <cell r="AC94">
            <v>34747.341359999999</v>
          </cell>
          <cell r="AD94">
            <v>48652.772749999996</v>
          </cell>
          <cell r="AE94">
            <v>118722.30474000001</v>
          </cell>
          <cell r="AF94">
            <v>182.38404</v>
          </cell>
          <cell r="AG94">
            <v>24723.718079999999</v>
          </cell>
        </row>
        <row r="95">
          <cell r="X95">
            <v>120677.99157000001</v>
          </cell>
          <cell r="Y95">
            <v>248377.82968999998</v>
          </cell>
          <cell r="Z95">
            <v>247851.00883999999</v>
          </cell>
          <cell r="AA95">
            <v>65225.277379999992</v>
          </cell>
          <cell r="AB95">
            <v>23244.730780000002</v>
          </cell>
          <cell r="AC95">
            <v>34747.341359999999</v>
          </cell>
          <cell r="AD95">
            <v>48652.772749999996</v>
          </cell>
          <cell r="AE95">
            <v>125978.95894000001</v>
          </cell>
          <cell r="AF95">
            <v>3869.5812000000001</v>
          </cell>
          <cell r="AG95">
            <v>25393.25099</v>
          </cell>
        </row>
        <row r="96">
          <cell r="X96">
            <v>-2.2349040275293577</v>
          </cell>
          <cell r="Y96">
            <v>-2.5036763045984527</v>
          </cell>
          <cell r="Z96">
            <v>-1.061302927961348</v>
          </cell>
          <cell r="AA96">
            <v>-0.80253888159849673</v>
          </cell>
          <cell r="AB96">
            <v>0</v>
          </cell>
          <cell r="AC96">
            <v>0</v>
          </cell>
          <cell r="AD96">
            <v>0</v>
          </cell>
          <cell r="AE96">
            <v>-2.0000000551218244</v>
          </cell>
          <cell r="AF96">
            <v>0</v>
          </cell>
          <cell r="AG96">
            <v>-2.0048836805399644</v>
          </cell>
        </row>
        <row r="97">
          <cell r="X97">
            <v>-2720.5777264638455</v>
          </cell>
          <cell r="Y97">
            <v>-14916.955999999976</v>
          </cell>
          <cell r="Z97">
            <v>-9977.0679099999834</v>
          </cell>
          <cell r="AA97">
            <v>-2441.3682199999967</v>
          </cell>
          <cell r="AB97">
            <v>-5571.5770000000011</v>
          </cell>
          <cell r="AC97">
            <v>0</v>
          </cell>
          <cell r="AD97">
            <v>0</v>
          </cell>
          <cell r="AE97">
            <v>-7256.6542000000045</v>
          </cell>
          <cell r="AF97">
            <v>-3687.1971600000002</v>
          </cell>
          <cell r="AG97">
            <v>-669.53291000000172</v>
          </cell>
        </row>
        <row r="98">
          <cell r="X98">
            <v>5201.0660235361665</v>
          </cell>
          <cell r="Y98">
            <v>173568.90051000001</v>
          </cell>
          <cell r="Z98">
            <v>207982.90575000001</v>
          </cell>
          <cell r="AA98">
            <v>63091.836689999996</v>
          </cell>
          <cell r="AB98">
            <v>27776.464549999997</v>
          </cell>
          <cell r="AC98">
            <v>0</v>
          </cell>
          <cell r="AD98">
            <v>57001.913999999997</v>
          </cell>
          <cell r="AE98">
            <v>40139.94167</v>
          </cell>
          <cell r="AF98">
            <v>-3687.1971600000002</v>
          </cell>
          <cell r="AG98">
            <v>2410.2396099999996</v>
          </cell>
        </row>
        <row r="104">
          <cell r="I104">
            <v>-1.8038452811785235</v>
          </cell>
        </row>
      </sheetData>
      <sheetData sheetId="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l profile(mcso)"/>
      <sheetName val="nea-bit"/>
      <sheetName val="Sheet1"/>
      <sheetName val="NEA-BIT (2)"/>
      <sheetName val="EQA conso"/>
    </sheetNames>
    <sheetDataSet>
      <sheetData sheetId="0">
        <row r="16">
          <cell r="I16">
            <v>-0.58526318581675807</v>
          </cell>
        </row>
        <row r="104">
          <cell r="I104">
            <v>-1.767658342943476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09_2024"/>
      <sheetName val="KPS-pls don't edit the formula"/>
    </sheetNames>
    <sheetDataSet>
      <sheetData sheetId="0">
        <row r="4">
          <cell r="A4" t="str">
            <v>CENPELCO</v>
          </cell>
        </row>
        <row r="70">
          <cell r="A70" t="str">
            <v>BANELCO</v>
          </cell>
          <cell r="N70">
            <v>100</v>
          </cell>
          <cell r="P70">
            <v>23050.543159999997</v>
          </cell>
          <cell r="S70">
            <v>67161.02287999999</v>
          </cell>
        </row>
        <row r="71">
          <cell r="A71" t="str">
            <v>BOHECO I</v>
          </cell>
          <cell r="N71">
            <v>100</v>
          </cell>
          <cell r="P71">
            <v>153978.53860000003</v>
          </cell>
          <cell r="S71">
            <v>307683.05679</v>
          </cell>
        </row>
        <row r="72">
          <cell r="A72" t="str">
            <v>BOHECO II</v>
          </cell>
          <cell r="N72">
            <v>100</v>
          </cell>
          <cell r="P72">
            <v>7124.1828799999948</v>
          </cell>
          <cell r="S72">
            <v>139008.36486999999</v>
          </cell>
        </row>
        <row r="73">
          <cell r="A73" t="str">
            <v>CEBECO I</v>
          </cell>
          <cell r="N73">
            <v>100</v>
          </cell>
          <cell r="P73">
            <v>116461.67863999998</v>
          </cell>
          <cell r="S73">
            <v>453806.74097000004</v>
          </cell>
        </row>
        <row r="74">
          <cell r="A74" t="str">
            <v>CEBECO II</v>
          </cell>
          <cell r="N74">
            <v>100</v>
          </cell>
          <cell r="P74">
            <v>116121.60146000001</v>
          </cell>
          <cell r="S74">
            <v>998874.02550999995</v>
          </cell>
        </row>
        <row r="75">
          <cell r="A75" t="str">
            <v>CEBECO III</v>
          </cell>
          <cell r="N75">
            <v>100</v>
          </cell>
          <cell r="P75">
            <v>69526.237859999979</v>
          </cell>
          <cell r="S75">
            <v>441692.40476999996</v>
          </cell>
        </row>
        <row r="76">
          <cell r="A76" t="str">
            <v>CELCO</v>
          </cell>
          <cell r="N76">
            <v>100</v>
          </cell>
          <cell r="P76">
            <v>8219.4582599999994</v>
          </cell>
          <cell r="S76">
            <v>27914.245449999999</v>
          </cell>
        </row>
        <row r="77">
          <cell r="A77" t="str">
            <v>NORECO I</v>
          </cell>
          <cell r="N77">
            <v>97.519635982131845</v>
          </cell>
          <cell r="P77">
            <v>48316.949399999998</v>
          </cell>
          <cell r="S77">
            <v>27410.754410000001</v>
          </cell>
        </row>
        <row r="78">
          <cell r="A78" t="str">
            <v>NORECO II</v>
          </cell>
          <cell r="N78">
            <v>97.835614569043599</v>
          </cell>
          <cell r="P78">
            <v>-43527.99346000002</v>
          </cell>
          <cell r="S78">
            <v>285788.8946</v>
          </cell>
        </row>
        <row r="79">
          <cell r="A79" t="str">
            <v>PROSIELCO</v>
          </cell>
          <cell r="N79">
            <v>99.871222393315094</v>
          </cell>
          <cell r="P79">
            <v>6379.5021700000007</v>
          </cell>
          <cell r="S79">
            <v>32781.833399999996</v>
          </cell>
        </row>
      </sheetData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s PROFITABILITY bos (outlook)"/>
      <sheetName val="Debt Service Ratio revised"/>
      <sheetName val="WORKING CAPITAL"/>
      <sheetName val="REG1"/>
      <sheetName val="CAR"/>
      <sheetName val="REG2"/>
      <sheetName val="REG3"/>
      <sheetName val="REG4 (CALABARZON)"/>
      <sheetName val="REG4 (MIMAROPA)"/>
      <sheetName val="REG5"/>
      <sheetName val="TOTAL LUZON"/>
      <sheetName val="REG6"/>
      <sheetName val="REG7"/>
      <sheetName val="REG8"/>
      <sheetName val="TOTAL VISAYAS"/>
      <sheetName val="REG9"/>
      <sheetName val="ARMM"/>
      <sheetName val="REG10"/>
      <sheetName val="CARAGA"/>
      <sheetName val="REG11"/>
      <sheetName val="REG12"/>
      <sheetName val="TOTAL MINDANAO"/>
      <sheetName val="SUMMARY ok"/>
      <sheetName val="executive summ ok"/>
      <sheetName val="ECs PROFITABILITY ok"/>
      <sheetName val="RESULTS OF OPERATIONS front) ok"/>
      <sheetName val="RESULTS OF OPERATIONS PER REGok"/>
      <sheetName val="TOP GROSSER OK"/>
      <sheetName val="TOP GAINERS OK"/>
      <sheetName val="TOP LOSERS OK"/>
      <sheetName val="TOP NO. OF CONSUMERS OK"/>
      <sheetName val="main"/>
      <sheetName val="main (2)"/>
      <sheetName val="main (3)"/>
      <sheetName val="Sheet1"/>
      <sheetName val="KPI"/>
      <sheetName val="Parameters"/>
    </sheetNames>
    <sheetDataSet>
      <sheetData sheetId="0"/>
      <sheetData sheetId="1" refreshError="1">
        <row r="9">
          <cell r="B9" t="str">
            <v>INEC</v>
          </cell>
          <cell r="D9">
            <v>11960</v>
          </cell>
        </row>
        <row r="10">
          <cell r="B10" t="str">
            <v>ISECO</v>
          </cell>
          <cell r="D10">
            <v>97863.651599999983</v>
          </cell>
        </row>
        <row r="11">
          <cell r="B11" t="str">
            <v>LUELCO</v>
          </cell>
          <cell r="D11">
            <v>62594.862399999984</v>
          </cell>
        </row>
        <row r="12">
          <cell r="B12" t="str">
            <v>CENPELCO</v>
          </cell>
          <cell r="D12">
            <v>137720</v>
          </cell>
        </row>
        <row r="13">
          <cell r="B13" t="str">
            <v>PANELCO I</v>
          </cell>
          <cell r="D13">
            <v>16160.77919999999</v>
          </cell>
        </row>
        <row r="14">
          <cell r="B14" t="str">
            <v>PANELCO III</v>
          </cell>
          <cell r="D14">
            <v>146571.098</v>
          </cell>
        </row>
        <row r="15">
          <cell r="B15" t="str">
            <v>REGION I</v>
          </cell>
        </row>
        <row r="16">
          <cell r="B16" t="str">
            <v>ABRECO</v>
          </cell>
          <cell r="D16">
            <v>-52075.851599999995</v>
          </cell>
        </row>
        <row r="17">
          <cell r="B17" t="str">
            <v>BENECO</v>
          </cell>
          <cell r="D17">
            <v>7712.4835000000894</v>
          </cell>
        </row>
        <row r="18">
          <cell r="B18" t="str">
            <v>MOPRECO</v>
          </cell>
          <cell r="D18">
            <v>5622.4952000000048</v>
          </cell>
        </row>
        <row r="19">
          <cell r="B19" t="str">
            <v>IFELCO</v>
          </cell>
          <cell r="D19">
            <v>4763</v>
          </cell>
        </row>
        <row r="20">
          <cell r="B20" t="str">
            <v>KAELCO</v>
          </cell>
          <cell r="D20">
            <v>23902.310499999992</v>
          </cell>
        </row>
        <row r="21">
          <cell r="B21" t="str">
            <v>CAR</v>
          </cell>
        </row>
        <row r="22">
          <cell r="B22" t="str">
            <v>BATANELCO</v>
          </cell>
          <cell r="D22">
            <v>3423</v>
          </cell>
        </row>
        <row r="23">
          <cell r="B23" t="str">
            <v>CAGELCO I</v>
          </cell>
          <cell r="D23">
            <v>82509</v>
          </cell>
        </row>
        <row r="24">
          <cell r="B24" t="str">
            <v>CAGELCO II</v>
          </cell>
          <cell r="D24">
            <v>33459.601459200028</v>
          </cell>
        </row>
        <row r="25">
          <cell r="B25" t="str">
            <v>ISELCO I</v>
          </cell>
          <cell r="D25">
            <v>251665.51429209998</v>
          </cell>
        </row>
        <row r="26">
          <cell r="B26" t="str">
            <v>ISELCO II</v>
          </cell>
          <cell r="D26">
            <v>65080</v>
          </cell>
        </row>
        <row r="27">
          <cell r="B27" t="str">
            <v>NUVELCO</v>
          </cell>
          <cell r="D27">
            <v>0</v>
          </cell>
        </row>
        <row r="28">
          <cell r="B28" t="str">
            <v>QUIRELCO</v>
          </cell>
          <cell r="D28">
            <v>10771</v>
          </cell>
        </row>
        <row r="29">
          <cell r="B29" t="str">
            <v>REGION II</v>
          </cell>
        </row>
        <row r="30">
          <cell r="B30" t="str">
            <v>AURELCO</v>
          </cell>
          <cell r="D30">
            <v>26509</v>
          </cell>
        </row>
        <row r="31">
          <cell r="B31" t="str">
            <v>PENELCO</v>
          </cell>
          <cell r="D31">
            <v>122966</v>
          </cell>
        </row>
        <row r="32">
          <cell r="B32" t="str">
            <v>NEECO I</v>
          </cell>
          <cell r="D32">
            <v>114800.17079999996</v>
          </cell>
        </row>
        <row r="33">
          <cell r="B33" t="str">
            <v>NEECO II - Area I</v>
          </cell>
          <cell r="D33">
            <v>42601</v>
          </cell>
        </row>
        <row r="34">
          <cell r="B34" t="str">
            <v>NEECO II - Area II</v>
          </cell>
          <cell r="D34">
            <v>62162</v>
          </cell>
        </row>
        <row r="35">
          <cell r="B35" t="str">
            <v>PELCO I</v>
          </cell>
          <cell r="D35">
            <v>151111</v>
          </cell>
        </row>
        <row r="36">
          <cell r="B36" t="str">
            <v>PELCO II</v>
          </cell>
          <cell r="D36">
            <v>111100.16669999994</v>
          </cell>
        </row>
        <row r="37">
          <cell r="B37" t="str">
            <v>PELCO III</v>
          </cell>
          <cell r="D37">
            <v>-27459</v>
          </cell>
        </row>
        <row r="38">
          <cell r="B38" t="str">
            <v>PRESCO</v>
          </cell>
          <cell r="D38">
            <v>13662</v>
          </cell>
        </row>
        <row r="39">
          <cell r="B39" t="str">
            <v>SAJELCO</v>
          </cell>
          <cell r="D39">
            <v>20116.282799999986</v>
          </cell>
        </row>
        <row r="40">
          <cell r="B40" t="str">
            <v>TARELCO I</v>
          </cell>
          <cell r="D40">
            <v>119125</v>
          </cell>
        </row>
        <row r="41">
          <cell r="B41" t="str">
            <v>TARELCO II</v>
          </cell>
          <cell r="D41">
            <v>61077</v>
          </cell>
        </row>
        <row r="42">
          <cell r="B42" t="str">
            <v>ZAMECO I</v>
          </cell>
          <cell r="D42">
            <v>56876</v>
          </cell>
        </row>
        <row r="43">
          <cell r="B43" t="str">
            <v>ZAMECO II</v>
          </cell>
          <cell r="D43">
            <v>35227.535200000042</v>
          </cell>
        </row>
        <row r="44">
          <cell r="B44" t="str">
            <v>REGION III</v>
          </cell>
        </row>
        <row r="45">
          <cell r="B45" t="str">
            <v>BATELEC I</v>
          </cell>
          <cell r="D45">
            <v>233601</v>
          </cell>
        </row>
        <row r="46">
          <cell r="B46" t="str">
            <v>BATELEC II</v>
          </cell>
          <cell r="D46">
            <v>35572</v>
          </cell>
        </row>
        <row r="47">
          <cell r="B47" t="str">
            <v>BISELCO</v>
          </cell>
          <cell r="D47">
            <v>-897</v>
          </cell>
        </row>
        <row r="48">
          <cell r="B48" t="str">
            <v>FLECO</v>
          </cell>
          <cell r="D48">
            <v>34643</v>
          </cell>
        </row>
        <row r="49">
          <cell r="B49" t="str">
            <v>LUBELCO</v>
          </cell>
          <cell r="D49">
            <v>627</v>
          </cell>
        </row>
        <row r="50">
          <cell r="B50" t="str">
            <v>MARELCO</v>
          </cell>
          <cell r="D50">
            <v>4938</v>
          </cell>
        </row>
        <row r="51">
          <cell r="B51" t="str">
            <v>OMECO</v>
          </cell>
          <cell r="D51">
            <v>9649</v>
          </cell>
        </row>
        <row r="52">
          <cell r="B52" t="str">
            <v>ORMECO</v>
          </cell>
          <cell r="D52">
            <v>41334</v>
          </cell>
        </row>
        <row r="53">
          <cell r="B53" t="str">
            <v>PALECO</v>
          </cell>
          <cell r="D53">
            <v>42669</v>
          </cell>
        </row>
        <row r="54">
          <cell r="B54" t="str">
            <v>QUEZELCO I</v>
          </cell>
          <cell r="D54">
            <v>29642.942599999951</v>
          </cell>
        </row>
        <row r="55">
          <cell r="B55" t="str">
            <v xml:space="preserve">QUEZELCO II </v>
          </cell>
          <cell r="D55">
            <v>13390</v>
          </cell>
        </row>
        <row r="56">
          <cell r="B56" t="str">
            <v>TIELCO</v>
          </cell>
          <cell r="D56">
            <v>4315</v>
          </cell>
        </row>
        <row r="57">
          <cell r="B57" t="str">
            <v>ROMELCO</v>
          </cell>
          <cell r="D57">
            <v>7089</v>
          </cell>
        </row>
        <row r="58">
          <cell r="B58" t="str">
            <v>REGION IV</v>
          </cell>
        </row>
        <row r="59">
          <cell r="B59" t="str">
            <v>ALECO</v>
          </cell>
          <cell r="D59">
            <v>0</v>
          </cell>
        </row>
        <row r="60">
          <cell r="B60" t="str">
            <v>CANORECO</v>
          </cell>
          <cell r="D60">
            <v>38582</v>
          </cell>
        </row>
        <row r="61">
          <cell r="B61" t="str">
            <v>CASURECO I</v>
          </cell>
          <cell r="D61">
            <v>371</v>
          </cell>
        </row>
        <row r="62">
          <cell r="B62" t="str">
            <v>CASURECO II</v>
          </cell>
          <cell r="D62">
            <v>99727.500100000063</v>
          </cell>
        </row>
        <row r="63">
          <cell r="B63" t="str">
            <v>CASURECO III</v>
          </cell>
          <cell r="D63">
            <v>22704</v>
          </cell>
        </row>
        <row r="64">
          <cell r="B64" t="str">
            <v>CASURECO IV</v>
          </cell>
          <cell r="D64">
            <v>14270</v>
          </cell>
        </row>
        <row r="65">
          <cell r="B65" t="str">
            <v>FICELCO</v>
          </cell>
          <cell r="D65">
            <v>-5018.0596999999834</v>
          </cell>
        </row>
        <row r="66">
          <cell r="B66" t="str">
            <v>MASELCO</v>
          </cell>
          <cell r="D66">
            <v>10504</v>
          </cell>
        </row>
        <row r="67">
          <cell r="B67" t="str">
            <v>SORECO I</v>
          </cell>
          <cell r="D67">
            <v>20179</v>
          </cell>
        </row>
        <row r="68">
          <cell r="B68" t="str">
            <v>SORECO II</v>
          </cell>
          <cell r="D68">
            <v>19637.282400000026</v>
          </cell>
        </row>
        <row r="69">
          <cell r="B69" t="str">
            <v>TISELCO</v>
          </cell>
          <cell r="D69">
            <v>11728.6014</v>
          </cell>
        </row>
        <row r="70">
          <cell r="B70" t="str">
            <v>REGION V</v>
          </cell>
        </row>
        <row r="71">
          <cell r="B71" t="str">
            <v>AKELCO</v>
          </cell>
          <cell r="D71">
            <v>68343</v>
          </cell>
        </row>
        <row r="72">
          <cell r="B72" t="str">
            <v>ANTECO</v>
          </cell>
          <cell r="D72">
            <v>45561.082599999965</v>
          </cell>
        </row>
        <row r="73">
          <cell r="B73" t="str">
            <v>CAPELCO</v>
          </cell>
          <cell r="D73">
            <v>26895.635299999965</v>
          </cell>
        </row>
        <row r="74">
          <cell r="B74" t="str">
            <v>CENECO</v>
          </cell>
          <cell r="D74">
            <v>-98770.103999999817</v>
          </cell>
        </row>
        <row r="75">
          <cell r="B75" t="str">
            <v>GUIMELCO</v>
          </cell>
          <cell r="D75">
            <v>5825.9418000000005</v>
          </cell>
        </row>
        <row r="76">
          <cell r="B76" t="str">
            <v>ILECO I</v>
          </cell>
          <cell r="D76">
            <v>54022.51640000008</v>
          </cell>
        </row>
        <row r="77">
          <cell r="B77" t="str">
            <v>ILECO II</v>
          </cell>
          <cell r="D77">
            <v>65842</v>
          </cell>
        </row>
        <row r="78">
          <cell r="B78" t="str">
            <v>ILECO III</v>
          </cell>
          <cell r="D78">
            <v>3028.3224000000046</v>
          </cell>
        </row>
        <row r="79">
          <cell r="B79" t="str">
            <v>NOCECO</v>
          </cell>
          <cell r="D79">
            <v>32519.346799999941</v>
          </cell>
        </row>
        <row r="80">
          <cell r="B80" t="str">
            <v>NONECO</v>
          </cell>
          <cell r="D80">
            <v>68861</v>
          </cell>
        </row>
        <row r="81">
          <cell r="B81" t="str">
            <v>REGION VI</v>
          </cell>
        </row>
        <row r="82">
          <cell r="B82" t="str">
            <v>BANELCO</v>
          </cell>
          <cell r="D82">
            <v>3287.0310999999929</v>
          </cell>
        </row>
        <row r="83">
          <cell r="B83" t="str">
            <v>BOHECO I</v>
          </cell>
          <cell r="D83">
            <v>44411</v>
          </cell>
        </row>
        <row r="84">
          <cell r="B84" t="str">
            <v>BOHECO II</v>
          </cell>
          <cell r="D84">
            <v>25987</v>
          </cell>
        </row>
        <row r="85">
          <cell r="B85" t="str">
            <v>CELCO</v>
          </cell>
          <cell r="D85">
            <v>-238</v>
          </cell>
        </row>
        <row r="86">
          <cell r="B86" t="str">
            <v>CEBECO I</v>
          </cell>
          <cell r="D86">
            <v>50342</v>
          </cell>
        </row>
        <row r="87">
          <cell r="B87" t="str">
            <v>CEBECO II</v>
          </cell>
          <cell r="D87">
            <v>84608</v>
          </cell>
        </row>
        <row r="88">
          <cell r="B88" t="str">
            <v>CEBECO III</v>
          </cell>
          <cell r="D88">
            <v>26670</v>
          </cell>
        </row>
        <row r="89">
          <cell r="B89" t="str">
            <v>NORECO I</v>
          </cell>
          <cell r="D89">
            <v>-4152.415800000017</v>
          </cell>
        </row>
        <row r="90">
          <cell r="B90" t="str">
            <v>NORECO II</v>
          </cell>
          <cell r="D90">
            <v>52678</v>
          </cell>
        </row>
        <row r="91">
          <cell r="B91" t="str">
            <v>PROSIELCO</v>
          </cell>
          <cell r="D91">
            <v>298</v>
          </cell>
        </row>
        <row r="92">
          <cell r="B92" t="str">
            <v>REGION VII</v>
          </cell>
        </row>
        <row r="93">
          <cell r="B93" t="str">
            <v>BILECO</v>
          </cell>
          <cell r="D93">
            <v>12958</v>
          </cell>
        </row>
        <row r="94">
          <cell r="B94" t="str">
            <v>ESAMELCO</v>
          </cell>
          <cell r="D94">
            <v>21303</v>
          </cell>
        </row>
        <row r="95">
          <cell r="B95" t="str">
            <v>NORSAMELCO</v>
          </cell>
          <cell r="D95">
            <v>33568</v>
          </cell>
        </row>
        <row r="96">
          <cell r="B96" t="str">
            <v>SAMELCO I</v>
          </cell>
          <cell r="D96">
            <v>17716.40400000001</v>
          </cell>
        </row>
        <row r="97">
          <cell r="B97" t="str">
            <v>SAMELCO II</v>
          </cell>
          <cell r="D97">
            <v>40141.033522300015</v>
          </cell>
        </row>
        <row r="98">
          <cell r="B98" t="str">
            <v>LEYECO I/DORELCO</v>
          </cell>
          <cell r="D98">
            <v>14497.398257255991</v>
          </cell>
        </row>
        <row r="99">
          <cell r="B99" t="str">
            <v>LEYECO II</v>
          </cell>
          <cell r="D99">
            <v>6794.4239999999991</v>
          </cell>
        </row>
        <row r="100">
          <cell r="B100" t="str">
            <v>LEYECO III</v>
          </cell>
          <cell r="D100">
            <v>31017</v>
          </cell>
        </row>
        <row r="101">
          <cell r="B101" t="str">
            <v>LEYECO IV</v>
          </cell>
          <cell r="D101">
            <v>23846</v>
          </cell>
        </row>
        <row r="102">
          <cell r="B102" t="str">
            <v>LEYECO V</v>
          </cell>
          <cell r="D102">
            <v>-56750.774038100033</v>
          </cell>
        </row>
        <row r="103">
          <cell r="B103" t="str">
            <v>SOLECO</v>
          </cell>
          <cell r="D103">
            <v>55650.907425599988</v>
          </cell>
        </row>
        <row r="104">
          <cell r="B104" t="str">
            <v>REGION VIII</v>
          </cell>
        </row>
        <row r="105">
          <cell r="B105" t="str">
            <v>ZAMCELCO</v>
          </cell>
          <cell r="D105">
            <v>-42984</v>
          </cell>
        </row>
        <row r="106">
          <cell r="B106" t="str">
            <v>ZANECO</v>
          </cell>
          <cell r="D106">
            <v>19576.756500000018</v>
          </cell>
        </row>
        <row r="107">
          <cell r="B107" t="str">
            <v>ZAMSURECO I</v>
          </cell>
          <cell r="D107">
            <v>45209.92614320002</v>
          </cell>
        </row>
        <row r="108">
          <cell r="B108" t="str">
            <v>ZAMSURECO II</v>
          </cell>
          <cell r="D108">
            <v>-34199.083657999989</v>
          </cell>
        </row>
        <row r="109">
          <cell r="B109" t="str">
            <v>REGION IX</v>
          </cell>
        </row>
        <row r="110">
          <cell r="B110" t="str">
            <v>BASELCO</v>
          </cell>
          <cell r="D110">
            <v>-33694</v>
          </cell>
        </row>
        <row r="111">
          <cell r="B111" t="str">
            <v>CASELCO</v>
          </cell>
          <cell r="D111">
            <v>0</v>
          </cell>
        </row>
        <row r="112">
          <cell r="B112" t="str">
            <v>MAGELCO</v>
          </cell>
          <cell r="D112">
            <v>-45364</v>
          </cell>
        </row>
        <row r="113">
          <cell r="B113" t="str">
            <v>SIASELCO</v>
          </cell>
          <cell r="D113">
            <v>1994</v>
          </cell>
        </row>
        <row r="114">
          <cell r="B114" t="str">
            <v>SULECO</v>
          </cell>
          <cell r="D114">
            <v>-6980.5339000000095</v>
          </cell>
        </row>
        <row r="115">
          <cell r="B115" t="str">
            <v>TAWELCO</v>
          </cell>
          <cell r="D115">
            <v>-67845</v>
          </cell>
        </row>
        <row r="116">
          <cell r="B116" t="str">
            <v>LASURECO</v>
          </cell>
          <cell r="D116">
            <v>-30048.70259999999</v>
          </cell>
        </row>
        <row r="117">
          <cell r="B117" t="str">
            <v>ARMM</v>
          </cell>
        </row>
        <row r="118">
          <cell r="B118" t="str">
            <v>FIBECO</v>
          </cell>
          <cell r="D118">
            <v>22160</v>
          </cell>
        </row>
        <row r="119">
          <cell r="B119" t="str">
            <v>BUSECO</v>
          </cell>
          <cell r="D119">
            <v>66200.051219200017</v>
          </cell>
        </row>
        <row r="120">
          <cell r="B120" t="str">
            <v>CAMELCO</v>
          </cell>
          <cell r="D120">
            <v>17370</v>
          </cell>
        </row>
        <row r="121">
          <cell r="B121" t="str">
            <v>LANECO</v>
          </cell>
          <cell r="D121">
            <v>29149.800817359996</v>
          </cell>
        </row>
        <row r="122">
          <cell r="B122" t="str">
            <v>MOELCI I</v>
          </cell>
          <cell r="D122">
            <v>4231.9807423999882</v>
          </cell>
        </row>
        <row r="123">
          <cell r="B123" t="str">
            <v>MOELCI II</v>
          </cell>
          <cell r="D123">
            <v>80453</v>
          </cell>
        </row>
        <row r="124">
          <cell r="B124" t="str">
            <v>MORESCO I</v>
          </cell>
          <cell r="D124">
            <v>39138</v>
          </cell>
        </row>
        <row r="125">
          <cell r="B125" t="str">
            <v>MORESCO II</v>
          </cell>
          <cell r="D125">
            <v>12317</v>
          </cell>
        </row>
        <row r="126">
          <cell r="B126" t="str">
            <v>REGION X</v>
          </cell>
        </row>
        <row r="127">
          <cell r="B127" t="str">
            <v>DANECO</v>
          </cell>
          <cell r="D127">
            <v>145584</v>
          </cell>
        </row>
        <row r="128">
          <cell r="B128" t="str">
            <v>DASURECO</v>
          </cell>
          <cell r="D128">
            <v>47006.620399999898</v>
          </cell>
        </row>
        <row r="129">
          <cell r="B129" t="str">
            <v>DORECO</v>
          </cell>
          <cell r="D129">
            <v>60767</v>
          </cell>
        </row>
        <row r="130">
          <cell r="B130" t="str">
            <v>REGION XI</v>
          </cell>
        </row>
        <row r="131">
          <cell r="B131" t="str">
            <v>COTELCO</v>
          </cell>
          <cell r="D131">
            <v>27585</v>
          </cell>
        </row>
        <row r="132">
          <cell r="B132" t="str">
            <v>COTELCO-PPALMA</v>
          </cell>
          <cell r="D132">
            <v>1570</v>
          </cell>
        </row>
        <row r="133">
          <cell r="B133" t="str">
            <v>SOCOTECO I</v>
          </cell>
          <cell r="D133">
            <v>27873.486400000053</v>
          </cell>
        </row>
        <row r="134">
          <cell r="B134" t="str">
            <v>SOCOTECO II</v>
          </cell>
          <cell r="D134">
            <v>111253</v>
          </cell>
        </row>
        <row r="135">
          <cell r="B135" t="str">
            <v>SUKELCO</v>
          </cell>
          <cell r="D135">
            <v>16197</v>
          </cell>
        </row>
        <row r="136">
          <cell r="B136" t="str">
            <v>REGION XII</v>
          </cell>
        </row>
        <row r="137">
          <cell r="B137" t="str">
            <v>ANECO</v>
          </cell>
          <cell r="D137">
            <v>43297</v>
          </cell>
        </row>
        <row r="138">
          <cell r="B138" t="str">
            <v>ASELCO</v>
          </cell>
          <cell r="D138">
            <v>60927</v>
          </cell>
        </row>
        <row r="139">
          <cell r="B139" t="str">
            <v>DIELCO</v>
          </cell>
          <cell r="D139">
            <v>3399.1143999999986</v>
          </cell>
        </row>
        <row r="140">
          <cell r="B140" t="str">
            <v>SIARELCO</v>
          </cell>
          <cell r="D140">
            <v>9183</v>
          </cell>
        </row>
        <row r="141">
          <cell r="B141" t="str">
            <v>SURNECO</v>
          </cell>
          <cell r="D141">
            <v>45679</v>
          </cell>
        </row>
        <row r="142">
          <cell r="B142" t="str">
            <v>SURSECO I</v>
          </cell>
          <cell r="D142">
            <v>15283</v>
          </cell>
        </row>
        <row r="143">
          <cell r="B143" t="str">
            <v>SURSECO II</v>
          </cell>
          <cell r="D143">
            <v>10066</v>
          </cell>
        </row>
      </sheetData>
      <sheetData sheetId="2" refreshError="1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>
        <row r="2">
          <cell r="A2" t="str">
            <v>CENPELCO</v>
          </cell>
          <cell r="C2">
            <v>1918495</v>
          </cell>
          <cell r="D2">
            <v>200155.43299999999</v>
          </cell>
          <cell r="E2">
            <v>9.5850258533826569</v>
          </cell>
          <cell r="F2">
            <v>7.4266609145815359</v>
          </cell>
          <cell r="G2">
            <v>137720</v>
          </cell>
          <cell r="I2" t="e">
            <v>#REF!</v>
          </cell>
          <cell r="J2" t="e">
            <v>#REF!</v>
          </cell>
          <cell r="L2">
            <v>13.721726045388063</v>
          </cell>
        </row>
        <row r="3">
          <cell r="A3" t="str">
            <v>INEC</v>
          </cell>
          <cell r="C3">
            <v>1589382</v>
          </cell>
          <cell r="D3">
            <v>170673.84599999999</v>
          </cell>
          <cell r="E3">
            <v>9.3123934173253478</v>
          </cell>
          <cell r="F3">
            <v>0.85484624918339314</v>
          </cell>
          <cell r="G3">
            <v>11960</v>
          </cell>
          <cell r="I3" t="e">
            <v>#REF!</v>
          </cell>
          <cell r="J3" t="e">
            <v>#REF!</v>
          </cell>
          <cell r="L3">
            <v>11.29778326974334</v>
          </cell>
        </row>
        <row r="4">
          <cell r="A4" t="str">
            <v>ISECO</v>
          </cell>
          <cell r="C4">
            <v>1388688</v>
          </cell>
          <cell r="D4">
            <v>159790.674</v>
          </cell>
          <cell r="E4">
            <v>8.6906698947899805</v>
          </cell>
          <cell r="F4">
            <v>7.3450385093505117</v>
          </cell>
          <cell r="G4">
            <v>97863.651599999983</v>
          </cell>
          <cell r="I4" t="e">
            <v>#REF!</v>
          </cell>
          <cell r="J4" t="e">
            <v>#REF!</v>
          </cell>
          <cell r="L4">
            <v>9.9378956156590057</v>
          </cell>
        </row>
        <row r="5">
          <cell r="A5" t="str">
            <v>LUELCO</v>
          </cell>
          <cell r="C5">
            <v>1081899</v>
          </cell>
          <cell r="D5">
            <v>115632.253</v>
          </cell>
          <cell r="E5">
            <v>9.3563774114130602</v>
          </cell>
          <cell r="F5">
            <v>5.9867544768309058</v>
          </cell>
          <cell r="G5">
            <v>62594.862399999984</v>
          </cell>
          <cell r="I5" t="e">
            <v>#REF!</v>
          </cell>
          <cell r="J5" t="e">
            <v>#REF!</v>
          </cell>
          <cell r="L5">
            <v>11.222663404191104</v>
          </cell>
        </row>
        <row r="6">
          <cell r="A6" t="str">
            <v>PANELCO I</v>
          </cell>
          <cell r="C6">
            <v>560600</v>
          </cell>
          <cell r="D6">
            <v>63456.197</v>
          </cell>
          <cell r="E6">
            <v>8.834440551172646</v>
          </cell>
          <cell r="F6">
            <v>2.9891068997565968</v>
          </cell>
          <cell r="G6">
            <v>16160.77919999999</v>
          </cell>
          <cell r="I6" t="e">
            <v>#REF!</v>
          </cell>
          <cell r="J6" t="e">
            <v>#REF!</v>
          </cell>
          <cell r="L6">
            <v>13.738421713325183</v>
          </cell>
        </row>
        <row r="7">
          <cell r="A7" t="str">
            <v>PANELCO III</v>
          </cell>
          <cell r="C7">
            <v>1820458</v>
          </cell>
          <cell r="D7">
            <v>193140.09299999999</v>
          </cell>
          <cell r="E7">
            <v>9.4255831180530709</v>
          </cell>
          <cell r="F7">
            <v>8.1177634664365517</v>
          </cell>
          <cell r="G7">
            <v>146571.098</v>
          </cell>
          <cell r="I7" t="e">
            <v>#REF!</v>
          </cell>
          <cell r="J7" t="e">
            <v>#REF!</v>
          </cell>
          <cell r="L7">
            <v>15.525331376012582</v>
          </cell>
        </row>
        <row r="9">
          <cell r="C9">
            <v>8359522</v>
          </cell>
          <cell r="D9">
            <v>902848.49600000004</v>
          </cell>
          <cell r="G9">
            <v>472870.39119999995</v>
          </cell>
          <cell r="H9">
            <v>0</v>
          </cell>
          <cell r="I9" t="e">
            <v>#REF!</v>
          </cell>
          <cell r="J9" t="e">
            <v>#REF!</v>
          </cell>
          <cell r="K9">
            <v>0</v>
          </cell>
        </row>
        <row r="11">
          <cell r="A11" t="str">
            <v>ABRECO</v>
          </cell>
          <cell r="C11">
            <v>277536</v>
          </cell>
          <cell r="D11">
            <v>29142.255000000001</v>
          </cell>
          <cell r="E11">
            <v>9.523490889775001</v>
          </cell>
          <cell r="F11">
            <v>-18.46994463204415</v>
          </cell>
          <cell r="H11">
            <v>-52075.851599999995</v>
          </cell>
          <cell r="I11" t="e">
            <v>#REF!</v>
          </cell>
          <cell r="K11" t="e">
            <v>#REF!</v>
          </cell>
          <cell r="L11">
            <v>13.750084904014434</v>
          </cell>
        </row>
        <row r="12">
          <cell r="A12" t="str">
            <v>BENECO</v>
          </cell>
          <cell r="C12">
            <v>2082526</v>
          </cell>
          <cell r="D12">
            <v>266154.69900000002</v>
          </cell>
          <cell r="E12">
            <v>7.8244945808753119</v>
          </cell>
          <cell r="F12">
            <v>0.37935822351239962</v>
          </cell>
          <cell r="G12">
            <v>7712.4835000000894</v>
          </cell>
          <cell r="I12" t="e">
            <v>#REF!</v>
          </cell>
          <cell r="K12" t="e">
            <v>#REF!</v>
          </cell>
          <cell r="L12">
            <v>9.114928982500313</v>
          </cell>
        </row>
        <row r="13">
          <cell r="A13" t="str">
            <v>IFELCO</v>
          </cell>
          <cell r="C13">
            <v>131399</v>
          </cell>
          <cell r="D13">
            <v>11986.124</v>
          </cell>
          <cell r="E13">
            <v>10.962593078463064</v>
          </cell>
          <cell r="F13">
            <v>3.8025211761230726</v>
          </cell>
          <cell r="G13">
            <v>4763</v>
          </cell>
          <cell r="I13" t="e">
            <v>#REF!</v>
          </cell>
          <cell r="J13" t="e">
            <v>#REF!</v>
          </cell>
          <cell r="L13">
            <v>14.8762998307059</v>
          </cell>
        </row>
        <row r="14">
          <cell r="A14" t="str">
            <v>KAELCO</v>
          </cell>
          <cell r="C14">
            <v>210734</v>
          </cell>
          <cell r="D14">
            <v>18265.28</v>
          </cell>
          <cell r="E14">
            <v>11.537408679199006</v>
          </cell>
          <cell r="F14">
            <v>11.356186983456423</v>
          </cell>
          <cell r="G14">
            <v>23902.310499999992</v>
          </cell>
          <cell r="I14" t="e">
            <v>#REF!</v>
          </cell>
          <cell r="J14" t="e">
            <v>#REF!</v>
          </cell>
          <cell r="L14">
            <v>13.612189792021335</v>
          </cell>
        </row>
        <row r="15">
          <cell r="A15" t="str">
            <v>MOPRECO</v>
          </cell>
          <cell r="C15">
            <v>138699</v>
          </cell>
          <cell r="D15">
            <v>13333.749</v>
          </cell>
          <cell r="E15">
            <v>10.402100714510226</v>
          </cell>
          <cell r="F15">
            <v>4.0525848229035741</v>
          </cell>
          <cell r="G15">
            <v>5622.4952000000048</v>
          </cell>
          <cell r="I15" t="e">
            <v>#REF!</v>
          </cell>
          <cell r="J15" t="e">
            <v>#REF!</v>
          </cell>
          <cell r="L15">
            <v>11.122818551668891</v>
          </cell>
        </row>
        <row r="17">
          <cell r="C17">
            <v>2840894</v>
          </cell>
          <cell r="D17">
            <v>338882.10700000002</v>
          </cell>
          <cell r="G17">
            <v>42000.289200000087</v>
          </cell>
          <cell r="H17">
            <v>-52075.851599999995</v>
          </cell>
          <cell r="I17" t="e">
            <v>#REF!</v>
          </cell>
          <cell r="J17" t="e">
            <v>#REF!</v>
          </cell>
          <cell r="K17" t="e">
            <v>#REF!</v>
          </cell>
        </row>
        <row r="19">
          <cell r="A19" t="str">
            <v>BATANELCO</v>
          </cell>
          <cell r="C19">
            <v>47655</v>
          </cell>
          <cell r="D19">
            <v>4534.4350000000004</v>
          </cell>
          <cell r="E19">
            <v>10.509578370844437</v>
          </cell>
          <cell r="F19">
            <v>7</v>
          </cell>
          <cell r="G19">
            <v>3423</v>
          </cell>
          <cell r="I19" t="e">
            <v>#REF!</v>
          </cell>
          <cell r="J19" t="e">
            <v>#REF!</v>
          </cell>
          <cell r="L19">
            <v>6.0906130719054037</v>
          </cell>
        </row>
        <row r="20">
          <cell r="A20" t="str">
            <v>CAGELCO I</v>
          </cell>
          <cell r="C20">
            <v>1418672</v>
          </cell>
          <cell r="D20">
            <v>136424.78099999999</v>
          </cell>
          <cell r="E20">
            <v>10.398931848019606</v>
          </cell>
          <cell r="F20">
            <v>6</v>
          </cell>
          <cell r="G20">
            <v>82509</v>
          </cell>
          <cell r="I20" t="e">
            <v>#REF!</v>
          </cell>
          <cell r="K20" t="e">
            <v>#REF!</v>
          </cell>
          <cell r="L20">
            <v>12.111936932961488</v>
          </cell>
        </row>
        <row r="21">
          <cell r="A21" t="str">
            <v>CAGELCO II</v>
          </cell>
          <cell r="C21">
            <v>839738</v>
          </cell>
          <cell r="D21">
            <v>80895.044999999998</v>
          </cell>
          <cell r="E21">
            <v>10.380586351117056</v>
          </cell>
          <cell r="F21">
            <v>4</v>
          </cell>
          <cell r="G21">
            <v>33459.601459200028</v>
          </cell>
          <cell r="I21" t="e">
            <v>#REF!</v>
          </cell>
          <cell r="J21" t="e">
            <v>#REF!</v>
          </cell>
          <cell r="L21">
            <v>12.561853605938115</v>
          </cell>
        </row>
        <row r="22">
          <cell r="A22" t="str">
            <v>ISELCO I</v>
          </cell>
          <cell r="C22">
            <v>2315215</v>
          </cell>
          <cell r="D22">
            <v>215833.55300000001</v>
          </cell>
          <cell r="E22">
            <v>10.726853947495364</v>
          </cell>
          <cell r="F22">
            <v>12</v>
          </cell>
          <cell r="G22">
            <v>251665.51429209998</v>
          </cell>
          <cell r="I22" t="e">
            <v>#REF!</v>
          </cell>
          <cell r="K22" t="e">
            <v>#REF!</v>
          </cell>
          <cell r="L22">
            <v>13.948592206207422</v>
          </cell>
        </row>
        <row r="23">
          <cell r="A23" t="str">
            <v>ISELCO II</v>
          </cell>
          <cell r="C23">
            <v>979568</v>
          </cell>
          <cell r="D23">
            <v>110618.826</v>
          </cell>
          <cell r="E23">
            <v>8.8553461957732225</v>
          </cell>
          <cell r="F23">
            <v>6</v>
          </cell>
          <cell r="G23">
            <v>65080</v>
          </cell>
          <cell r="I23" t="e">
            <v>#REF!</v>
          </cell>
          <cell r="K23" t="e">
            <v>#REF!</v>
          </cell>
          <cell r="L23">
            <v>16.082862609883993</v>
          </cell>
        </row>
        <row r="24">
          <cell r="A24" t="str">
            <v>NUVELCO</v>
          </cell>
          <cell r="C24">
            <v>0</v>
          </cell>
          <cell r="D24">
            <v>0</v>
          </cell>
          <cell r="E24" t="e">
            <v>#DIV/0!</v>
          </cell>
          <cell r="F24">
            <v>0</v>
          </cell>
          <cell r="H24">
            <v>0</v>
          </cell>
          <cell r="I24" t="e">
            <v>#REF!</v>
          </cell>
          <cell r="J24" t="e">
            <v>#REF!</v>
          </cell>
          <cell r="L24">
            <v>0</v>
          </cell>
        </row>
        <row r="25">
          <cell r="A25" t="str">
            <v>QUIRELCO</v>
          </cell>
          <cell r="C25">
            <v>208330</v>
          </cell>
          <cell r="D25">
            <v>20965.967980000001</v>
          </cell>
          <cell r="E25">
            <v>9.9365791361854399</v>
          </cell>
          <cell r="F25">
            <v>5</v>
          </cell>
          <cell r="G25">
            <v>10771</v>
          </cell>
          <cell r="I25" t="e">
            <v>#REF!</v>
          </cell>
          <cell r="K25" t="e">
            <v>#REF!</v>
          </cell>
          <cell r="L25">
            <v>16.657523953890639</v>
          </cell>
        </row>
        <row r="27">
          <cell r="C27">
            <v>5809178</v>
          </cell>
          <cell r="D27">
            <v>569272.60797999997</v>
          </cell>
          <cell r="G27">
            <v>446908.11575130001</v>
          </cell>
          <cell r="H27">
            <v>0</v>
          </cell>
          <cell r="I27" t="e">
            <v>#REF!</v>
          </cell>
          <cell r="J27" t="e">
            <v>#REF!</v>
          </cell>
          <cell r="K27" t="e">
            <v>#REF!</v>
          </cell>
        </row>
        <row r="29">
          <cell r="A29" t="str">
            <v>AURELCO</v>
          </cell>
          <cell r="C29">
            <v>271784</v>
          </cell>
          <cell r="D29">
            <v>24380.202000000001</v>
          </cell>
          <cell r="E29">
            <v>11.147733722632815</v>
          </cell>
          <cell r="F29">
            <v>10.172841211730486</v>
          </cell>
          <cell r="G29">
            <v>26509</v>
          </cell>
          <cell r="I29" t="e">
            <v>#REF!</v>
          </cell>
          <cell r="J29" t="e">
            <v>#REF!</v>
          </cell>
          <cell r="L29">
            <v>10.615665923511679</v>
          </cell>
        </row>
        <row r="30">
          <cell r="A30" t="str">
            <v>NEECO I</v>
          </cell>
          <cell r="C30">
            <v>819866</v>
          </cell>
          <cell r="D30">
            <v>95358.334000000003</v>
          </cell>
          <cell r="E30">
            <v>8.5977382952181181</v>
          </cell>
          <cell r="F30">
            <v>13.893478674498287</v>
          </cell>
          <cell r="G30">
            <v>114800.17079999996</v>
          </cell>
          <cell r="I30" t="e">
            <v>#REF!</v>
          </cell>
          <cell r="J30" t="e">
            <v>#REF!</v>
          </cell>
          <cell r="L30">
            <v>12.44901048919486</v>
          </cell>
        </row>
        <row r="31">
          <cell r="A31" t="str">
            <v>NEECO II - Area I</v>
          </cell>
          <cell r="C31">
            <v>987329</v>
          </cell>
          <cell r="D31">
            <v>102458.16899999999</v>
          </cell>
          <cell r="E31">
            <v>9.6364107385131987</v>
          </cell>
          <cell r="F31">
            <v>4.3107382421303049</v>
          </cell>
          <cell r="G31">
            <v>42601</v>
          </cell>
          <cell r="I31" t="e">
            <v>#REF!</v>
          </cell>
          <cell r="J31" t="e">
            <v>#REF!</v>
          </cell>
          <cell r="L31">
            <v>11.447164812433583</v>
          </cell>
        </row>
        <row r="32">
          <cell r="A32" t="str">
            <v>NEECO II - Area II</v>
          </cell>
          <cell r="C32">
            <v>1081967</v>
          </cell>
          <cell r="D32">
            <v>116808.852</v>
          </cell>
          <cell r="E32">
            <v>9.2627140963597512</v>
          </cell>
          <cell r="F32">
            <v>5.8878856104743402</v>
          </cell>
          <cell r="G32">
            <v>62162</v>
          </cell>
          <cell r="I32" t="e">
            <v>#REF!</v>
          </cell>
          <cell r="J32" t="e">
            <v>#REF!</v>
          </cell>
          <cell r="L32">
            <v>9.6009195401660339</v>
          </cell>
        </row>
        <row r="33">
          <cell r="A33" t="str">
            <v>PELCO I</v>
          </cell>
          <cell r="C33">
            <v>1143664</v>
          </cell>
          <cell r="D33">
            <v>137277.80900000001</v>
          </cell>
          <cell r="E33">
            <v>8.3310187446246307</v>
          </cell>
          <cell r="F33">
            <v>14.745629571080762</v>
          </cell>
          <cell r="G33">
            <v>151111</v>
          </cell>
          <cell r="I33" t="e">
            <v>#REF!</v>
          </cell>
          <cell r="J33" t="e">
            <v>#REF!</v>
          </cell>
          <cell r="L33">
            <v>7.7879399102019535</v>
          </cell>
        </row>
        <row r="34">
          <cell r="A34" t="str">
            <v>PELCO II</v>
          </cell>
          <cell r="C34">
            <v>2445388</v>
          </cell>
          <cell r="D34">
            <v>256331.394</v>
          </cell>
          <cell r="E34">
            <v>9.5399473386392923</v>
          </cell>
          <cell r="F34">
            <v>4.6337645790501751</v>
          </cell>
          <cell r="G34">
            <v>111100.16669999994</v>
          </cell>
          <cell r="I34" t="e">
            <v>#REF!</v>
          </cell>
          <cell r="K34" t="e">
            <v>#REF!</v>
          </cell>
          <cell r="L34">
            <v>13.443215294834483</v>
          </cell>
        </row>
        <row r="35">
          <cell r="A35" t="str">
            <v>PELCO III</v>
          </cell>
          <cell r="C35">
            <v>968407</v>
          </cell>
          <cell r="D35">
            <v>101443.443</v>
          </cell>
          <cell r="F35">
            <v>-3.070978420725945</v>
          </cell>
          <cell r="H35">
            <v>-27459</v>
          </cell>
          <cell r="I35" t="e">
            <v>#REF!</v>
          </cell>
          <cell r="K35" t="e">
            <v>#REF!</v>
          </cell>
          <cell r="L35">
            <v>16.728710368716786</v>
          </cell>
        </row>
        <row r="36">
          <cell r="A36" t="str">
            <v>PENELCO</v>
          </cell>
          <cell r="C36">
            <v>2398959</v>
          </cell>
          <cell r="D36">
            <v>281296.90600000002</v>
          </cell>
          <cell r="E36">
            <v>8.5282096917198231</v>
          </cell>
          <cell r="F36">
            <v>5.7303163962654109</v>
          </cell>
          <cell r="G36">
            <v>122966</v>
          </cell>
          <cell r="I36" t="e">
            <v>#REF!</v>
          </cell>
          <cell r="J36" t="e">
            <v>#REF!</v>
          </cell>
          <cell r="L36">
            <v>7.8472037286711958</v>
          </cell>
        </row>
        <row r="37">
          <cell r="A37" t="str">
            <v>PRESCO</v>
          </cell>
          <cell r="C37">
            <v>234759</v>
          </cell>
          <cell r="D37">
            <v>25530.623</v>
          </cell>
          <cell r="E37">
            <v>9.1951927690914559</v>
          </cell>
          <cell r="F37">
            <v>6.1426817918178509</v>
          </cell>
          <cell r="G37">
            <v>13662</v>
          </cell>
          <cell r="I37" t="e">
            <v>#REF!</v>
          </cell>
          <cell r="J37" t="e">
            <v>#REF!</v>
          </cell>
          <cell r="L37">
            <v>9.2797836299239886</v>
          </cell>
        </row>
        <row r="38">
          <cell r="A38" t="str">
            <v>SAJELCO</v>
          </cell>
          <cell r="C38">
            <v>450038</v>
          </cell>
          <cell r="D38">
            <v>52152.856</v>
          </cell>
          <cell r="E38">
            <v>8.6292110253751009</v>
          </cell>
          <cell r="F38">
            <v>4.2835847146527914</v>
          </cell>
          <cell r="G38">
            <v>20116.282799999986</v>
          </cell>
          <cell r="I38" t="e">
            <v>#REF!</v>
          </cell>
          <cell r="J38" t="e">
            <v>#REF!</v>
          </cell>
          <cell r="L38">
            <v>10.183387213174123</v>
          </cell>
        </row>
        <row r="39">
          <cell r="A39" t="str">
            <v>TARELCO I</v>
          </cell>
          <cell r="C39">
            <v>1140486</v>
          </cell>
          <cell r="D39">
            <v>138244.677</v>
          </cell>
          <cell r="E39">
            <v>8.2497642929137882</v>
          </cell>
          <cell r="F39">
            <v>10.355237903169725</v>
          </cell>
          <cell r="G39">
            <v>119125</v>
          </cell>
          <cell r="I39" t="e">
            <v>#REF!</v>
          </cell>
          <cell r="J39" t="e">
            <v>#REF!</v>
          </cell>
          <cell r="L39">
            <v>8.4013798695651722</v>
          </cell>
        </row>
        <row r="40">
          <cell r="A40" t="str">
            <v>TARELCO II</v>
          </cell>
          <cell r="C40">
            <v>1224404</v>
          </cell>
          <cell r="D40">
            <v>148850.02299999999</v>
          </cell>
          <cell r="E40">
            <v>8.2257562029399232</v>
          </cell>
          <cell r="F40">
            <v>5.1216794030116075</v>
          </cell>
          <cell r="G40">
            <v>61077</v>
          </cell>
          <cell r="I40" t="e">
            <v>#REF!</v>
          </cell>
          <cell r="J40" t="e">
            <v>#REF!</v>
          </cell>
          <cell r="L40">
            <v>7.8681324262670191</v>
          </cell>
        </row>
        <row r="41">
          <cell r="A41" t="str">
            <v>ZAMECO I</v>
          </cell>
          <cell r="C41">
            <v>554679</v>
          </cell>
          <cell r="D41">
            <v>62488.231</v>
          </cell>
          <cell r="E41">
            <v>8.8765354871383693</v>
          </cell>
          <cell r="F41">
            <v>10.815909328617204</v>
          </cell>
          <cell r="G41">
            <v>56876</v>
          </cell>
          <cell r="I41" t="e">
            <v>#REF!</v>
          </cell>
          <cell r="J41" t="e">
            <v>#REF!</v>
          </cell>
          <cell r="L41">
            <v>12.214615796085402</v>
          </cell>
        </row>
        <row r="42">
          <cell r="A42" t="str">
            <v>ZAMECO II</v>
          </cell>
          <cell r="C42">
            <v>715094</v>
          </cell>
          <cell r="D42">
            <v>82401.623000000007</v>
          </cell>
          <cell r="E42">
            <v>8.6781543125673615</v>
          </cell>
          <cell r="F42">
            <v>4.5919797776615967</v>
          </cell>
          <cell r="G42">
            <v>35227.535200000042</v>
          </cell>
          <cell r="I42" t="e">
            <v>#REF!</v>
          </cell>
          <cell r="J42" t="e">
            <v>#REF!</v>
          </cell>
          <cell r="L42">
            <v>12.412164630764373</v>
          </cell>
        </row>
        <row r="44">
          <cell r="C44">
            <v>14436824</v>
          </cell>
          <cell r="D44">
            <v>1625023.1419999995</v>
          </cell>
          <cell r="G44">
            <v>937333.15549999988</v>
          </cell>
          <cell r="H44">
            <v>-27459</v>
          </cell>
          <cell r="I44" t="e">
            <v>#REF!</v>
          </cell>
          <cell r="J44" t="e">
            <v>#REF!</v>
          </cell>
          <cell r="K44" t="e">
            <v>#REF!</v>
          </cell>
        </row>
        <row r="46">
          <cell r="A46" t="str">
            <v>BATELEC I</v>
          </cell>
          <cell r="C46">
            <v>1805160</v>
          </cell>
          <cell r="D46">
            <v>197069.16099999999</v>
          </cell>
          <cell r="E46">
            <v>9.1600329084467962</v>
          </cell>
          <cell r="F46">
            <v>13.147154069803435</v>
          </cell>
          <cell r="G46">
            <v>233601</v>
          </cell>
          <cell r="I46" t="e">
            <v>#REF!</v>
          </cell>
          <cell r="J46" t="e">
            <v>#REF!</v>
          </cell>
          <cell r="L46">
            <v>11.64</v>
          </cell>
        </row>
        <row r="47">
          <cell r="A47" t="str">
            <v>BATELEC II</v>
          </cell>
          <cell r="C47">
            <v>4501959</v>
          </cell>
          <cell r="D47">
            <v>511126.80499999999</v>
          </cell>
          <cell r="E47">
            <v>8.8079102014616506</v>
          </cell>
          <cell r="F47">
            <v>0.87244737037024311</v>
          </cell>
          <cell r="G47">
            <v>35572</v>
          </cell>
          <cell r="I47" t="e">
            <v>#REF!</v>
          </cell>
          <cell r="J47" t="e">
            <v>#REF!</v>
          </cell>
          <cell r="L47">
            <v>10.69</v>
          </cell>
        </row>
        <row r="48">
          <cell r="A48" t="str">
            <v>BISELCO</v>
          </cell>
          <cell r="C48">
            <v>88239</v>
          </cell>
          <cell r="D48">
            <v>8099.2250000000004</v>
          </cell>
          <cell r="E48">
            <v>10.894746102250524</v>
          </cell>
          <cell r="F48">
            <v>-1.1481453037401121</v>
          </cell>
          <cell r="H48">
            <v>-897</v>
          </cell>
          <cell r="I48" t="e">
            <v>#REF!</v>
          </cell>
          <cell r="J48" t="e">
            <v>#REF!</v>
          </cell>
          <cell r="L48">
            <v>12.456475997678353</v>
          </cell>
        </row>
        <row r="49">
          <cell r="A49" t="str">
            <v>FLECO</v>
          </cell>
          <cell r="C49">
            <v>600054</v>
          </cell>
          <cell r="D49">
            <v>59850.014999999999</v>
          </cell>
          <cell r="E49">
            <v>10.02596239950817</v>
          </cell>
          <cell r="F49">
            <v>6.2535764507528375</v>
          </cell>
          <cell r="G49">
            <v>34643</v>
          </cell>
          <cell r="I49" t="e">
            <v>#REF!</v>
          </cell>
          <cell r="J49" t="e">
            <v>#REF!</v>
          </cell>
          <cell r="L49">
            <v>12.425192513448884</v>
          </cell>
        </row>
        <row r="50">
          <cell r="A50" t="str">
            <v>LUBELCO</v>
          </cell>
          <cell r="C50">
            <v>26919</v>
          </cell>
          <cell r="D50">
            <v>2259.2939999999999</v>
          </cell>
          <cell r="E50">
            <v>11.914783998895231</v>
          </cell>
          <cell r="F50">
            <v>2.4250628505124734</v>
          </cell>
          <cell r="G50">
            <v>627</v>
          </cell>
          <cell r="I50" t="e">
            <v>#REF!</v>
          </cell>
          <cell r="J50" t="e">
            <v>#REF!</v>
          </cell>
          <cell r="L50">
            <v>11.416109390983582</v>
          </cell>
        </row>
        <row r="51">
          <cell r="A51" t="str">
            <v>MARELCO</v>
          </cell>
          <cell r="C51">
            <v>272479</v>
          </cell>
          <cell r="D51">
            <v>26320.981</v>
          </cell>
          <cell r="E51">
            <v>10.352159746629505</v>
          </cell>
          <cell r="F51">
            <v>2.033814534895694</v>
          </cell>
          <cell r="G51">
            <v>4938</v>
          </cell>
          <cell r="I51" t="e">
            <v>#REF!</v>
          </cell>
          <cell r="K51" t="e">
            <v>#REF!</v>
          </cell>
          <cell r="L51">
            <v>9.2660616736576618</v>
          </cell>
        </row>
        <row r="52">
          <cell r="A52" t="str">
            <v>OMECO</v>
          </cell>
          <cell r="C52">
            <v>562851</v>
          </cell>
          <cell r="D52">
            <v>51980.110999999997</v>
          </cell>
          <cell r="E52">
            <v>10.828199270293979</v>
          </cell>
          <cell r="F52">
            <v>1.9255407039628341</v>
          </cell>
          <cell r="G52">
            <v>9649</v>
          </cell>
          <cell r="I52" t="e">
            <v>#REF!</v>
          </cell>
          <cell r="K52" t="e">
            <v>#REF!</v>
          </cell>
          <cell r="L52">
            <v>14.58</v>
          </cell>
        </row>
        <row r="53">
          <cell r="A53" t="str">
            <v>ORMECO</v>
          </cell>
          <cell r="C53">
            <v>1447310</v>
          </cell>
          <cell r="D53">
            <v>136324.565</v>
          </cell>
          <cell r="E53">
            <v>10.616648584207843</v>
          </cell>
          <cell r="F53">
            <v>3.2414501595865648</v>
          </cell>
          <cell r="G53">
            <v>41334</v>
          </cell>
          <cell r="I53" t="e">
            <v>#REF!</v>
          </cell>
          <cell r="J53" t="e">
            <v>#REF!</v>
          </cell>
          <cell r="L53">
            <v>11.402001813572525</v>
          </cell>
        </row>
        <row r="54">
          <cell r="A54" t="str">
            <v>PALECO</v>
          </cell>
          <cell r="C54">
            <v>1381682</v>
          </cell>
          <cell r="D54">
            <v>142394.174</v>
          </cell>
          <cell r="E54">
            <v>9.7032200207854018</v>
          </cell>
          <cell r="F54">
            <v>3.4202373461478341</v>
          </cell>
          <cell r="G54">
            <v>42669</v>
          </cell>
          <cell r="I54" t="e">
            <v>#REF!</v>
          </cell>
          <cell r="J54" t="e">
            <v>#REF!</v>
          </cell>
          <cell r="L54">
            <v>10.31</v>
          </cell>
        </row>
        <row r="55">
          <cell r="A55" t="str">
            <v>QUEZELCO I</v>
          </cell>
          <cell r="C55">
            <v>886923</v>
          </cell>
          <cell r="D55">
            <v>88018</v>
          </cell>
          <cell r="E55">
            <v>10.076609329909791</v>
          </cell>
          <cell r="F55">
            <v>3.3068364057370867</v>
          </cell>
          <cell r="G55">
            <v>29642.942599999951</v>
          </cell>
          <cell r="I55" t="e">
            <v>#REF!</v>
          </cell>
          <cell r="K55" t="e">
            <v>#REF!</v>
          </cell>
          <cell r="L55">
            <v>17.504549287895117</v>
          </cell>
        </row>
        <row r="56">
          <cell r="A56" t="str">
            <v xml:space="preserve">QUEZELCO II </v>
          </cell>
          <cell r="C56">
            <v>215447</v>
          </cell>
          <cell r="D56">
            <v>18492.972000000002</v>
          </cell>
          <cell r="E56">
            <v>11.650209603951165</v>
          </cell>
          <cell r="F56">
            <v>6.7558363059349436</v>
          </cell>
          <cell r="G56">
            <v>13390</v>
          </cell>
          <cell r="I56" t="e">
            <v>#REF!</v>
          </cell>
          <cell r="K56" t="e">
            <v>#REF!</v>
          </cell>
          <cell r="L56">
            <v>14.262679795698933</v>
          </cell>
        </row>
        <row r="57">
          <cell r="A57" t="str">
            <v>ROMELCO</v>
          </cell>
          <cell r="C57">
            <v>99825</v>
          </cell>
          <cell r="D57">
            <v>9419.9439999999995</v>
          </cell>
          <cell r="E57">
            <v>10.597196756159061</v>
          </cell>
          <cell r="F57">
            <v>6.6319895968790634</v>
          </cell>
          <cell r="G57">
            <v>7089</v>
          </cell>
          <cell r="I57" t="e">
            <v>#REF!</v>
          </cell>
          <cell r="J57" t="e">
            <v>#REF!</v>
          </cell>
          <cell r="L57">
            <v>10.963558738445066</v>
          </cell>
        </row>
        <row r="58">
          <cell r="A58" t="str">
            <v>TIELCO</v>
          </cell>
          <cell r="C58">
            <v>161796</v>
          </cell>
          <cell r="D58">
            <v>17712.688999999998</v>
          </cell>
          <cell r="E58">
            <v>9.1344685157629097</v>
          </cell>
          <cell r="F58">
            <v>2.6305040935886415</v>
          </cell>
          <cell r="G58">
            <v>4315</v>
          </cell>
          <cell r="I58" t="e">
            <v>#REF!</v>
          </cell>
          <cell r="J58" t="e">
            <v>#REF!</v>
          </cell>
          <cell r="L58">
            <v>8.9585162094283994</v>
          </cell>
        </row>
        <row r="60">
          <cell r="C60">
            <v>12050644</v>
          </cell>
          <cell r="D60">
            <v>1269067.9360000002</v>
          </cell>
          <cell r="G60">
            <v>457469.94259999995</v>
          </cell>
          <cell r="H60">
            <v>-897</v>
          </cell>
          <cell r="I60" t="e">
            <v>#REF!</v>
          </cell>
          <cell r="J60" t="e">
            <v>#REF!</v>
          </cell>
          <cell r="K60" t="e">
            <v>#REF!</v>
          </cell>
        </row>
        <row r="62">
          <cell r="A62" t="str">
            <v>ALECO</v>
          </cell>
          <cell r="C62">
            <v>0</v>
          </cell>
          <cell r="D62">
            <v>0</v>
          </cell>
          <cell r="E62" t="e">
            <v>#DIV/0!</v>
          </cell>
          <cell r="F62">
            <v>0</v>
          </cell>
          <cell r="H62">
            <v>0</v>
          </cell>
          <cell r="I62" t="e">
            <v>#REF!</v>
          </cell>
          <cell r="J62" t="e">
            <v>#REF!</v>
          </cell>
          <cell r="L62">
            <v>0</v>
          </cell>
        </row>
        <row r="63">
          <cell r="A63" t="str">
            <v>CANORECO</v>
          </cell>
          <cell r="C63">
            <v>848767</v>
          </cell>
          <cell r="D63">
            <v>90501.001000000004</v>
          </cell>
          <cell r="E63">
            <v>9.3785371501029022</v>
          </cell>
          <cell r="F63">
            <v>4.8107591827370282</v>
          </cell>
          <cell r="G63">
            <v>38582</v>
          </cell>
          <cell r="I63" t="e">
            <v>#REF!</v>
          </cell>
          <cell r="J63" t="e">
            <v>#REF!</v>
          </cell>
          <cell r="L63">
            <v>10.612907868913508</v>
          </cell>
        </row>
        <row r="64">
          <cell r="A64" t="str">
            <v>CASURECO I</v>
          </cell>
          <cell r="C64">
            <v>394996</v>
          </cell>
          <cell r="D64">
            <v>35456.266000000003</v>
          </cell>
          <cell r="E64">
            <v>11.140372198245579</v>
          </cell>
          <cell r="F64">
            <v>0.10244317303231792</v>
          </cell>
          <cell r="G64">
            <v>371</v>
          </cell>
          <cell r="I64" t="e">
            <v>#REF!</v>
          </cell>
          <cell r="K64" t="e">
            <v>#REF!</v>
          </cell>
          <cell r="L64">
            <v>15.157647901014709</v>
          </cell>
        </row>
        <row r="65">
          <cell r="A65" t="str">
            <v>CASURECO II</v>
          </cell>
          <cell r="C65">
            <v>1567541</v>
          </cell>
          <cell r="D65">
            <v>168992.93700000001</v>
          </cell>
          <cell r="E65">
            <v>9.2757781942093818</v>
          </cell>
          <cell r="F65">
            <v>6.5851660739834452</v>
          </cell>
          <cell r="G65">
            <v>99727.500100000063</v>
          </cell>
          <cell r="I65" t="e">
            <v>#REF!</v>
          </cell>
          <cell r="J65" t="e">
            <v>#REF!</v>
          </cell>
          <cell r="L65">
            <v>14.745293668997331</v>
          </cell>
        </row>
        <row r="66">
          <cell r="A66" t="str">
            <v>CASURECO III</v>
          </cell>
          <cell r="C66">
            <v>571186</v>
          </cell>
          <cell r="D66">
            <v>49798.373</v>
          </cell>
          <cell r="E66">
            <v>11.469973125427209</v>
          </cell>
          <cell r="F66">
            <v>4.5696987750534381</v>
          </cell>
          <cell r="G66">
            <v>22704</v>
          </cell>
          <cell r="I66" t="e">
            <v>#REF!</v>
          </cell>
          <cell r="K66" t="e">
            <v>#REF!</v>
          </cell>
          <cell r="L66">
            <v>18.766505084636197</v>
          </cell>
        </row>
        <row r="67">
          <cell r="A67" t="str">
            <v>CASURECO IV</v>
          </cell>
          <cell r="C67">
            <v>322881</v>
          </cell>
          <cell r="D67">
            <v>27261.513999999999</v>
          </cell>
          <cell r="E67">
            <v>11.843839634145045</v>
          </cell>
          <cell r="F67">
            <v>4.6499957638440836</v>
          </cell>
          <cell r="G67">
            <v>14270</v>
          </cell>
          <cell r="I67" t="e">
            <v>#REF!</v>
          </cell>
          <cell r="K67" t="e">
            <v>#REF!</v>
          </cell>
          <cell r="L67">
            <v>13.028324069663363</v>
          </cell>
        </row>
        <row r="68">
          <cell r="A68" t="str">
            <v>FICELCO</v>
          </cell>
          <cell r="C68">
            <v>270949</v>
          </cell>
          <cell r="D68">
            <v>26179.307000000001</v>
          </cell>
          <cell r="E68">
            <v>10.349739204326532</v>
          </cell>
          <cell r="F68">
            <v>-1.9100341580194868</v>
          </cell>
          <cell r="H68">
            <v>-5018.0596999999834</v>
          </cell>
          <cell r="I68" t="e">
            <v>#REF!</v>
          </cell>
          <cell r="J68" t="e">
            <v>#REF!</v>
          </cell>
          <cell r="L68">
            <v>14.812875320796785</v>
          </cell>
        </row>
        <row r="69">
          <cell r="A69" t="str">
            <v>MASELCO</v>
          </cell>
          <cell r="C69">
            <v>399760</v>
          </cell>
          <cell r="D69">
            <v>47165.063000000002</v>
          </cell>
          <cell r="E69">
            <v>8.475765207819185</v>
          </cell>
          <cell r="F69">
            <v>2.9390039171796305</v>
          </cell>
          <cell r="G69">
            <v>10504</v>
          </cell>
          <cell r="I69" t="e">
            <v>#REF!</v>
          </cell>
          <cell r="K69" t="e">
            <v>#REF!</v>
          </cell>
          <cell r="L69">
            <v>20.228741118308797</v>
          </cell>
        </row>
        <row r="70">
          <cell r="A70" t="str">
            <v>SORECO I</v>
          </cell>
          <cell r="C70">
            <v>313744</v>
          </cell>
          <cell r="D70">
            <v>26564.445</v>
          </cell>
          <cell r="E70">
            <v>11.810674004294086</v>
          </cell>
          <cell r="F70">
            <v>6.9650006903216903</v>
          </cell>
          <cell r="G70">
            <v>20179</v>
          </cell>
          <cell r="I70" t="e">
            <v>#REF!</v>
          </cell>
          <cell r="K70" t="e">
            <v>#REF!</v>
          </cell>
          <cell r="L70">
            <v>12.999739836568548</v>
          </cell>
        </row>
        <row r="71">
          <cell r="A71" t="str">
            <v>SORECO II</v>
          </cell>
          <cell r="C71">
            <v>492624</v>
          </cell>
          <cell r="D71">
            <v>46338.605000000003</v>
          </cell>
          <cell r="E71">
            <v>10.630963103010977</v>
          </cell>
          <cell r="F71">
            <v>3.9921834882939691</v>
          </cell>
          <cell r="G71">
            <v>19637.282400000026</v>
          </cell>
          <cell r="I71" t="e">
            <v>#REF!</v>
          </cell>
          <cell r="K71" t="e">
            <v>#REF!</v>
          </cell>
          <cell r="L71">
            <v>15.887757104181985</v>
          </cell>
        </row>
        <row r="72">
          <cell r="A72" t="str">
            <v>TISELCO</v>
          </cell>
          <cell r="C72">
            <v>45426</v>
          </cell>
          <cell r="D72">
            <v>3901.7289999999998</v>
          </cell>
          <cell r="E72">
            <v>11.642530785710644</v>
          </cell>
          <cell r="F72">
            <v>26.385104317074166</v>
          </cell>
          <cell r="G72">
            <v>11728.6014</v>
          </cell>
          <cell r="I72" t="e">
            <v>#REF!</v>
          </cell>
          <cell r="J72" t="e">
            <v>#REF!</v>
          </cell>
          <cell r="L72">
            <v>17.18098551205383</v>
          </cell>
        </row>
        <row r="74">
          <cell r="C74">
            <v>5227874</v>
          </cell>
          <cell r="D74">
            <v>522159.24000000005</v>
          </cell>
          <cell r="G74">
            <v>237703.38390000007</v>
          </cell>
          <cell r="H74">
            <v>-5018.0596999999834</v>
          </cell>
          <cell r="I74" t="e">
            <v>#REF!</v>
          </cell>
          <cell r="J74" t="e">
            <v>#REF!</v>
          </cell>
          <cell r="K74" t="e">
            <v>#REF!</v>
          </cell>
        </row>
        <row r="76">
          <cell r="A76" t="str">
            <v>AKELCO</v>
          </cell>
          <cell r="C76">
            <v>1626536</v>
          </cell>
          <cell r="D76">
            <v>163169.39499999999</v>
          </cell>
          <cell r="E76">
            <v>9.9683889861821218</v>
          </cell>
          <cell r="F76">
            <v>4.3385439282095817</v>
          </cell>
          <cell r="G76">
            <v>68343</v>
          </cell>
          <cell r="I76" t="e">
            <v>#REF!</v>
          </cell>
          <cell r="J76" t="e">
            <v>#REF!</v>
          </cell>
          <cell r="L76">
            <v>10.761035088106844</v>
          </cell>
        </row>
        <row r="77">
          <cell r="A77" t="str">
            <v>ANTECO</v>
          </cell>
          <cell r="C77">
            <v>580245</v>
          </cell>
          <cell r="D77">
            <v>58234.601999999999</v>
          </cell>
          <cell r="E77">
            <v>9.9639214499997788</v>
          </cell>
          <cell r="F77">
            <v>8.1077176144770267</v>
          </cell>
          <cell r="G77">
            <v>45561.082599999965</v>
          </cell>
          <cell r="I77" t="e">
            <v>#REF!</v>
          </cell>
          <cell r="J77" t="e">
            <v>#REF!</v>
          </cell>
          <cell r="L77">
            <v>12.714610521027375</v>
          </cell>
        </row>
        <row r="78">
          <cell r="A78" t="str">
            <v>CAPELCO</v>
          </cell>
          <cell r="C78">
            <v>1110886</v>
          </cell>
          <cell r="D78">
            <v>97538.175000000003</v>
          </cell>
          <cell r="E78">
            <v>11.389243237327333</v>
          </cell>
          <cell r="F78">
            <v>2.4898002912613881</v>
          </cell>
          <cell r="G78">
            <v>26895.635299999965</v>
          </cell>
          <cell r="I78" t="e">
            <v>#REF!</v>
          </cell>
          <cell r="J78" t="e">
            <v>#REF!</v>
          </cell>
          <cell r="L78">
            <v>13.650124435729463</v>
          </cell>
        </row>
        <row r="79">
          <cell r="A79" t="str">
            <v>CENECO</v>
          </cell>
          <cell r="C79">
            <v>3957188</v>
          </cell>
          <cell r="D79">
            <v>452959.97399999999</v>
          </cell>
          <cell r="E79">
            <v>8.7362862662121223</v>
          </cell>
          <cell r="F79">
            <v>-2.6008799508346789</v>
          </cell>
          <cell r="H79">
            <v>-98770.103999999817</v>
          </cell>
          <cell r="I79" t="e">
            <v>#REF!</v>
          </cell>
          <cell r="J79" t="e">
            <v>#REF!</v>
          </cell>
          <cell r="L79">
            <v>14.525970649768938</v>
          </cell>
        </row>
        <row r="80">
          <cell r="A80" t="str">
            <v>GUIMELCO</v>
          </cell>
          <cell r="C80">
            <v>210518</v>
          </cell>
          <cell r="D80">
            <v>16074.153</v>
          </cell>
          <cell r="E80">
            <v>13.096677628986113</v>
          </cell>
          <cell r="F80">
            <v>2.8354781084209844</v>
          </cell>
          <cell r="G80">
            <v>5825.9418000000005</v>
          </cell>
          <cell r="I80" t="e">
            <v>#REF!</v>
          </cell>
          <cell r="J80" t="e">
            <v>#REF!</v>
          </cell>
          <cell r="L80">
            <v>12.611861632672394</v>
          </cell>
        </row>
        <row r="81">
          <cell r="A81" t="str">
            <v>ILECO I</v>
          </cell>
          <cell r="C81">
            <v>1478528</v>
          </cell>
          <cell r="D81">
            <v>139852.24197999999</v>
          </cell>
          <cell r="E81">
            <v>10.572072203257504</v>
          </cell>
          <cell r="F81">
            <v>3.7657571006286479</v>
          </cell>
          <cell r="G81">
            <v>54022.51640000008</v>
          </cell>
          <cell r="I81" t="e">
            <v>#REF!</v>
          </cell>
          <cell r="J81" t="e">
            <v>#REF!</v>
          </cell>
          <cell r="L81">
            <v>10.662625654259299</v>
          </cell>
        </row>
        <row r="82">
          <cell r="A82" t="str">
            <v>ILECO II</v>
          </cell>
          <cell r="C82">
            <v>913401</v>
          </cell>
          <cell r="D82">
            <v>92082.32</v>
          </cell>
          <cell r="E82">
            <v>9.919396036068596</v>
          </cell>
          <cell r="F82">
            <v>8.0424782393077621</v>
          </cell>
          <cell r="G82">
            <v>65842</v>
          </cell>
          <cell r="I82" t="e">
            <v>#REF!</v>
          </cell>
          <cell r="J82" t="e">
            <v>#REF!</v>
          </cell>
          <cell r="L82">
            <v>11.511906897322682</v>
          </cell>
        </row>
        <row r="83">
          <cell r="A83" t="str">
            <v>ILECO III</v>
          </cell>
          <cell r="C83">
            <v>370424</v>
          </cell>
          <cell r="D83">
            <v>36574.199999999997</v>
          </cell>
          <cell r="E83">
            <v>10.128013736459035</v>
          </cell>
          <cell r="F83">
            <v>0.84699950194347695</v>
          </cell>
          <cell r="G83">
            <v>3028.3224000000046</v>
          </cell>
          <cell r="I83" t="e">
            <v>#REF!</v>
          </cell>
          <cell r="J83" t="e">
            <v>#REF!</v>
          </cell>
          <cell r="L83">
            <v>13.223899290120459</v>
          </cell>
        </row>
        <row r="84">
          <cell r="A84" t="str">
            <v>NOCECO</v>
          </cell>
          <cell r="C84">
            <v>1257072</v>
          </cell>
          <cell r="D84">
            <v>133679.79300000001</v>
          </cell>
          <cell r="E84">
            <v>9.403605225510784</v>
          </cell>
          <cell r="F84">
            <v>2.6877195886836112</v>
          </cell>
          <cell r="G84">
            <v>32519.346799999941</v>
          </cell>
          <cell r="I84" t="e">
            <v>#REF!</v>
          </cell>
          <cell r="J84" t="e">
            <v>#REF!</v>
          </cell>
          <cell r="L84">
            <v>10.796909929022735</v>
          </cell>
        </row>
        <row r="85">
          <cell r="A85" t="str">
            <v>NONECO</v>
          </cell>
          <cell r="C85">
            <v>1193074</v>
          </cell>
          <cell r="D85">
            <v>111497.527</v>
          </cell>
          <cell r="E85">
            <v>10.700452575957133</v>
          </cell>
          <cell r="F85">
            <v>6.3029625141187609</v>
          </cell>
          <cell r="G85">
            <v>68861</v>
          </cell>
          <cell r="I85" t="e">
            <v>#REF!</v>
          </cell>
          <cell r="J85" t="e">
            <v>#REF!</v>
          </cell>
          <cell r="L85">
            <v>10.748450318587874</v>
          </cell>
        </row>
        <row r="87">
          <cell r="C87">
            <v>12697872</v>
          </cell>
          <cell r="D87">
            <v>1301662.3809800001</v>
          </cell>
          <cell r="G87">
            <v>370898.84529999999</v>
          </cell>
          <cell r="H87">
            <v>-98770.103999999817</v>
          </cell>
          <cell r="I87" t="e">
            <v>#REF!</v>
          </cell>
          <cell r="J87" t="e">
            <v>#REF!</v>
          </cell>
          <cell r="K87">
            <v>0</v>
          </cell>
        </row>
        <row r="89">
          <cell r="A89" t="str">
            <v>BANELCO</v>
          </cell>
          <cell r="C89">
            <v>121925</v>
          </cell>
          <cell r="D89">
            <v>11823.277</v>
          </cell>
          <cell r="E89">
            <v>10.312284825941234</v>
          </cell>
          <cell r="F89">
            <v>2.7806937163872862</v>
          </cell>
          <cell r="G89">
            <v>3287.0310999999929</v>
          </cell>
          <cell r="I89" t="e">
            <v>#REF!</v>
          </cell>
          <cell r="K89" t="e">
            <v>#REF!</v>
          </cell>
          <cell r="L89">
            <v>9.1923554703814876</v>
          </cell>
        </row>
        <row r="90">
          <cell r="A90" t="str">
            <v>BOHECO I</v>
          </cell>
          <cell r="C90">
            <v>804490</v>
          </cell>
          <cell r="D90">
            <v>93059.739000000001</v>
          </cell>
          <cell r="E90">
            <v>8.6448770289372927</v>
          </cell>
          <cell r="F90">
            <v>5.7375736074973069</v>
          </cell>
          <cell r="G90">
            <v>44411</v>
          </cell>
          <cell r="I90" t="e">
            <v>#REF!</v>
          </cell>
          <cell r="J90" t="e">
            <v>#REF!</v>
          </cell>
          <cell r="L90">
            <v>5.2916813655278228</v>
          </cell>
        </row>
        <row r="91">
          <cell r="A91" t="str">
            <v>BOHECO II</v>
          </cell>
          <cell r="C91">
            <v>524909</v>
          </cell>
          <cell r="D91">
            <v>58207.961000000003</v>
          </cell>
          <cell r="E91">
            <v>9.0178214626002777</v>
          </cell>
          <cell r="F91">
            <v>5.1361869242369442</v>
          </cell>
          <cell r="G91">
            <v>25987</v>
          </cell>
          <cell r="I91" t="e">
            <v>#REF!</v>
          </cell>
          <cell r="J91" t="e">
            <v>#REF!</v>
          </cell>
          <cell r="L91">
            <v>10.384502900928004</v>
          </cell>
        </row>
        <row r="92">
          <cell r="A92" t="str">
            <v>CELCO</v>
          </cell>
          <cell r="C92">
            <v>73778</v>
          </cell>
          <cell r="D92">
            <v>6361.9170000000004</v>
          </cell>
          <cell r="E92">
            <v>11.596819009113133</v>
          </cell>
          <cell r="F92">
            <v>-0.37250943012317855</v>
          </cell>
          <cell r="H92">
            <v>-238</v>
          </cell>
          <cell r="I92" t="e">
            <v>#REF!</v>
          </cell>
          <cell r="J92" t="e">
            <v>#REF!</v>
          </cell>
          <cell r="L92">
            <v>8.9799425630478051</v>
          </cell>
        </row>
        <row r="93">
          <cell r="A93" t="str">
            <v>CEBECO I</v>
          </cell>
          <cell r="C93">
            <v>978391</v>
          </cell>
          <cell r="D93">
            <v>115654.431</v>
          </cell>
          <cell r="E93">
            <v>8.4596067054274826</v>
          </cell>
          <cell r="F93">
            <v>5.3443599284474477</v>
          </cell>
          <cell r="G93">
            <v>50342</v>
          </cell>
          <cell r="I93" t="e">
            <v>#REF!</v>
          </cell>
          <cell r="J93" t="e">
            <v>#REF!</v>
          </cell>
          <cell r="L93">
            <v>10.173674584902743</v>
          </cell>
        </row>
        <row r="94">
          <cell r="A94" t="str">
            <v>CEBECO II</v>
          </cell>
          <cell r="C94">
            <v>1670799</v>
          </cell>
          <cell r="D94">
            <v>209709.723</v>
          </cell>
          <cell r="E94">
            <v>7.9671985452005005</v>
          </cell>
          <cell r="F94">
            <v>5.2797009700377222</v>
          </cell>
          <cell r="G94">
            <v>84608</v>
          </cell>
          <cell r="I94" t="e">
            <v>#REF!</v>
          </cell>
          <cell r="J94" t="e">
            <v>#REF!</v>
          </cell>
          <cell r="L94">
            <v>7.7264875187688391</v>
          </cell>
        </row>
        <row r="95">
          <cell r="A95" t="str">
            <v>CEBECO III</v>
          </cell>
          <cell r="C95">
            <v>613670</v>
          </cell>
          <cell r="D95">
            <v>102869.072</v>
          </cell>
          <cell r="E95">
            <v>5.9655442405468575</v>
          </cell>
          <cell r="F95">
            <v>4.5531525502434489</v>
          </cell>
          <cell r="G95">
            <v>26670</v>
          </cell>
          <cell r="I95" t="e">
            <v>#REF!</v>
          </cell>
          <cell r="J95" t="e">
            <v>#REF!</v>
          </cell>
          <cell r="L95">
            <v>6.9352643929028703</v>
          </cell>
        </row>
        <row r="96">
          <cell r="A96" t="str">
            <v>NORECO I</v>
          </cell>
          <cell r="C96">
            <v>357012</v>
          </cell>
          <cell r="D96">
            <v>37105.769999999997</v>
          </cell>
          <cell r="E96">
            <v>9.6214685748335107</v>
          </cell>
          <cell r="F96">
            <v>-1.2023804255097226</v>
          </cell>
          <cell r="H96">
            <v>-4152.415800000017</v>
          </cell>
          <cell r="I96" t="e">
            <v>#REF!</v>
          </cell>
          <cell r="J96" t="e">
            <v>#REF!</v>
          </cell>
          <cell r="L96">
            <v>13.413186025614646</v>
          </cell>
        </row>
        <row r="97">
          <cell r="A97" t="str">
            <v>NORECO II</v>
          </cell>
          <cell r="C97">
            <v>1720345</v>
          </cell>
          <cell r="D97">
            <v>172205.58100000001</v>
          </cell>
          <cell r="E97">
            <v>9.9900653045617602</v>
          </cell>
          <cell r="F97">
            <v>3.244482384403228</v>
          </cell>
          <cell r="G97">
            <v>52678</v>
          </cell>
          <cell r="I97" t="e">
            <v>#REF!</v>
          </cell>
          <cell r="J97" t="e">
            <v>#REF!</v>
          </cell>
          <cell r="L97">
            <v>15.298771186040669</v>
          </cell>
        </row>
        <row r="98">
          <cell r="A98" t="str">
            <v>PROSIELCO</v>
          </cell>
          <cell r="C98">
            <v>123121</v>
          </cell>
          <cell r="D98">
            <v>10977.704</v>
          </cell>
          <cell r="E98">
            <v>11.215551084270444</v>
          </cell>
          <cell r="F98">
            <v>0.27976754884196886</v>
          </cell>
          <cell r="G98">
            <v>298</v>
          </cell>
          <cell r="I98" t="e">
            <v>#REF!</v>
          </cell>
          <cell r="J98" t="e">
            <v>#REF!</v>
          </cell>
          <cell r="L98">
            <v>11.275098820043386</v>
          </cell>
        </row>
        <row r="100">
          <cell r="C100">
            <v>6988440</v>
          </cell>
          <cell r="D100">
            <v>817975.17500000005</v>
          </cell>
          <cell r="G100">
            <v>288281.03110000002</v>
          </cell>
          <cell r="H100">
            <v>-4390.415800000017</v>
          </cell>
          <cell r="I100" t="e">
            <v>#REF!</v>
          </cell>
          <cell r="J100" t="e">
            <v>#REF!</v>
          </cell>
          <cell r="K100" t="e">
            <v>#REF!</v>
          </cell>
        </row>
        <row r="102">
          <cell r="A102" t="str">
            <v>BILECO</v>
          </cell>
          <cell r="C102">
            <v>184778</v>
          </cell>
          <cell r="D102">
            <v>17955.102999999999</v>
          </cell>
          <cell r="E102">
            <v>10.291113339756391</v>
          </cell>
          <cell r="F102">
            <v>8</v>
          </cell>
          <cell r="G102">
            <v>12958</v>
          </cell>
          <cell r="I102" t="e">
            <v>#REF!</v>
          </cell>
          <cell r="K102" t="e">
            <v>#REF!</v>
          </cell>
          <cell r="L102">
            <v>16.280445510490775</v>
          </cell>
        </row>
        <row r="103">
          <cell r="A103" t="str">
            <v>LEYECO I/DORELCO</v>
          </cell>
          <cell r="C103">
            <v>204528</v>
          </cell>
          <cell r="D103">
            <v>10790.1589</v>
          </cell>
          <cell r="E103">
            <v>18.955049864928309</v>
          </cell>
          <cell r="F103">
            <v>7</v>
          </cell>
          <cell r="G103">
            <v>14497.398257255991</v>
          </cell>
          <cell r="I103" t="e">
            <v>#REF!</v>
          </cell>
          <cell r="J103" t="e">
            <v>#REF!</v>
          </cell>
          <cell r="L103">
            <v>14.452244759068082</v>
          </cell>
        </row>
        <row r="104">
          <cell r="A104" t="str">
            <v>LEYECO II</v>
          </cell>
          <cell r="C104">
            <v>645566.84600000002</v>
          </cell>
          <cell r="D104">
            <v>77970</v>
          </cell>
          <cell r="E104">
            <v>8.2796825189175323</v>
          </cell>
          <cell r="F104">
            <v>1</v>
          </cell>
          <cell r="G104">
            <v>6794.4239999999991</v>
          </cell>
          <cell r="I104" t="e">
            <v>#REF!</v>
          </cell>
          <cell r="J104" t="e">
            <v>#REF!</v>
          </cell>
          <cell r="L104">
            <v>6.1712983583795387</v>
          </cell>
        </row>
        <row r="105">
          <cell r="A105" t="str">
            <v>LEYECO III</v>
          </cell>
          <cell r="C105">
            <v>172445</v>
          </cell>
          <cell r="D105">
            <v>15175.91</v>
          </cell>
          <cell r="E105">
            <v>11.363074767839294</v>
          </cell>
          <cell r="F105">
            <v>19</v>
          </cell>
          <cell r="G105">
            <v>31017</v>
          </cell>
          <cell r="I105" t="e">
            <v>#REF!</v>
          </cell>
          <cell r="J105" t="e">
            <v>#REF!</v>
          </cell>
          <cell r="L105">
            <v>7.1233644156695668</v>
          </cell>
        </row>
        <row r="106">
          <cell r="A106" t="str">
            <v>LEYECO IV</v>
          </cell>
          <cell r="C106">
            <v>357479</v>
          </cell>
          <cell r="D106">
            <v>36780.767999999996</v>
          </cell>
          <cell r="E106">
            <v>9.7191825902058397</v>
          </cell>
          <cell r="F106">
            <v>7</v>
          </cell>
          <cell r="G106">
            <v>23846</v>
          </cell>
          <cell r="I106" t="e">
            <v>#REF!</v>
          </cell>
          <cell r="J106" t="e">
            <v>#REF!</v>
          </cell>
          <cell r="L106">
            <v>12.131548056904668</v>
          </cell>
        </row>
        <row r="107">
          <cell r="A107" t="str">
            <v>LEYECO V</v>
          </cell>
          <cell r="C107">
            <v>610581</v>
          </cell>
          <cell r="D107">
            <v>73508.667000000001</v>
          </cell>
          <cell r="E107">
            <v>8.3062450309430851</v>
          </cell>
          <cell r="F107">
            <v>-10</v>
          </cell>
          <cell r="H107">
            <v>-56750.774038100033</v>
          </cell>
          <cell r="I107" t="e">
            <v>#REF!</v>
          </cell>
          <cell r="J107" t="e">
            <v>#REF!</v>
          </cell>
          <cell r="L107">
            <v>13.317477765008819</v>
          </cell>
        </row>
        <row r="108">
          <cell r="A108" t="str">
            <v>SOLECO</v>
          </cell>
          <cell r="C108">
            <v>482600</v>
          </cell>
          <cell r="D108">
            <v>55474.156000000003</v>
          </cell>
          <cell r="E108">
            <v>8.6995465059441361</v>
          </cell>
          <cell r="F108">
            <v>12</v>
          </cell>
          <cell r="G108">
            <v>55650.907425599988</v>
          </cell>
          <cell r="I108" t="e">
            <v>#REF!</v>
          </cell>
          <cell r="J108" t="e">
            <v>#REF!</v>
          </cell>
          <cell r="L108">
            <v>12.313900876116097</v>
          </cell>
        </row>
        <row r="109">
          <cell r="A109" t="str">
            <v>SAMELCO I</v>
          </cell>
          <cell r="C109">
            <v>234269</v>
          </cell>
          <cell r="D109">
            <v>26289.513999999999</v>
          </cell>
          <cell r="E109">
            <v>8.9111194676326093</v>
          </cell>
          <cell r="F109">
            <v>8</v>
          </cell>
          <cell r="G109">
            <v>17716.40400000001</v>
          </cell>
          <cell r="I109" t="e">
            <v>#REF!</v>
          </cell>
          <cell r="K109" t="e">
            <v>#REF!</v>
          </cell>
          <cell r="L109">
            <v>16.649801019633458</v>
          </cell>
        </row>
        <row r="110">
          <cell r="A110" t="str">
            <v>SAMELCO II</v>
          </cell>
          <cell r="C110">
            <v>371492</v>
          </cell>
          <cell r="D110">
            <v>37992.438999999998</v>
          </cell>
          <cell r="E110">
            <v>9.7780508379575206</v>
          </cell>
          <cell r="F110">
            <v>12</v>
          </cell>
          <cell r="G110">
            <v>40141.033522300015</v>
          </cell>
          <cell r="I110" t="e">
            <v>#REF!</v>
          </cell>
          <cell r="J110" t="e">
            <v>#REF!</v>
          </cell>
          <cell r="L110">
            <v>12.972149903658824</v>
          </cell>
        </row>
        <row r="111">
          <cell r="A111" t="str">
            <v>ESAMELCO</v>
          </cell>
          <cell r="C111">
            <v>361965</v>
          </cell>
          <cell r="D111">
            <v>35712.881699999998</v>
          </cell>
          <cell r="E111">
            <v>10.135418447624181</v>
          </cell>
          <cell r="F111">
            <v>6</v>
          </cell>
          <cell r="G111">
            <v>21303</v>
          </cell>
          <cell r="I111" t="e">
            <v>#REF!</v>
          </cell>
          <cell r="J111" t="e">
            <v>#REF!</v>
          </cell>
          <cell r="L111">
            <v>13.778711120485823</v>
          </cell>
        </row>
        <row r="112">
          <cell r="A112" t="str">
            <v>NORSAMELCO</v>
          </cell>
          <cell r="C112">
            <v>413410</v>
          </cell>
          <cell r="D112">
            <v>40620.21</v>
          </cell>
          <cell r="E112">
            <v>10.177446153035644</v>
          </cell>
          <cell r="F112">
            <v>9</v>
          </cell>
          <cell r="G112">
            <v>33568</v>
          </cell>
          <cell r="I112" t="e">
            <v>#REF!</v>
          </cell>
          <cell r="K112" t="e">
            <v>#REF!</v>
          </cell>
          <cell r="L112">
            <v>20.495286225016628</v>
          </cell>
        </row>
        <row r="114">
          <cell r="C114">
            <v>4039113.8459999999</v>
          </cell>
          <cell r="D114">
            <v>428269.80760000012</v>
          </cell>
          <cell r="G114">
            <v>257492.167205156</v>
          </cell>
          <cell r="H114">
            <v>-56750.774038100033</v>
          </cell>
          <cell r="I114" t="e">
            <v>#REF!</v>
          </cell>
          <cell r="J114" t="e">
            <v>#REF!</v>
          </cell>
          <cell r="K114" t="e">
            <v>#REF!</v>
          </cell>
        </row>
        <row r="116">
          <cell r="A116" t="str">
            <v>ZAMCELCO</v>
          </cell>
          <cell r="C116">
            <v>2579968</v>
          </cell>
          <cell r="D116">
            <v>336869.05</v>
          </cell>
          <cell r="E116">
            <v>7.6586673664440239</v>
          </cell>
          <cell r="F116">
            <v>-1.8235921507136292</v>
          </cell>
          <cell r="H116">
            <v>-42984</v>
          </cell>
          <cell r="I116" t="e">
            <v>#REF!</v>
          </cell>
          <cell r="K116" t="e">
            <v>#REF!</v>
          </cell>
          <cell r="L116">
            <v>19.274116508270275</v>
          </cell>
        </row>
        <row r="117">
          <cell r="A117" t="str">
            <v>ZAMSURECO I</v>
          </cell>
          <cell r="C117">
            <v>906469</v>
          </cell>
          <cell r="D117">
            <v>119697.976</v>
          </cell>
          <cell r="E117">
            <v>7.5729684852816561</v>
          </cell>
          <cell r="F117">
            <v>5.0021442356448063</v>
          </cell>
          <cell r="G117">
            <v>45209.92614320002</v>
          </cell>
          <cell r="I117" t="e">
            <v>#REF!</v>
          </cell>
          <cell r="J117" t="e">
            <v>#REF!</v>
          </cell>
          <cell r="L117">
            <v>12.108788668521472</v>
          </cell>
        </row>
        <row r="118">
          <cell r="A118" t="str">
            <v>ZAMSURECO II</v>
          </cell>
          <cell r="C118">
            <v>486862</v>
          </cell>
          <cell r="D118">
            <v>65309.544999999998</v>
          </cell>
          <cell r="E118">
            <v>7.454683691334858</v>
          </cell>
          <cell r="F118">
            <v>-7.1637933192887555</v>
          </cell>
          <cell r="H118">
            <v>-34199.083657999989</v>
          </cell>
          <cell r="I118" t="e">
            <v>#REF!</v>
          </cell>
          <cell r="K118" t="e">
            <v>#REF!</v>
          </cell>
          <cell r="L118">
            <v>21.733279675691595</v>
          </cell>
        </row>
        <row r="119">
          <cell r="A119" t="str">
            <v>ZANECO</v>
          </cell>
          <cell r="C119">
            <v>912849</v>
          </cell>
          <cell r="D119">
            <v>117044.981</v>
          </cell>
          <cell r="E119">
            <v>7.7991298063434265</v>
          </cell>
          <cell r="F119">
            <v>2.22425795616966</v>
          </cell>
          <cell r="G119">
            <v>19576.756500000018</v>
          </cell>
          <cell r="I119" t="e">
            <v>#REF!</v>
          </cell>
          <cell r="K119" t="e">
            <v>#REF!</v>
          </cell>
          <cell r="L119">
            <v>12.25</v>
          </cell>
        </row>
        <row r="121">
          <cell r="C121">
            <v>4886148</v>
          </cell>
          <cell r="D121">
            <v>638921.55199999991</v>
          </cell>
          <cell r="G121">
            <v>64786.682643200038</v>
          </cell>
          <cell r="H121">
            <v>-77183.083657999989</v>
          </cell>
          <cell r="I121" t="e">
            <v>#REF!</v>
          </cell>
          <cell r="J121" t="e">
            <v>#REF!</v>
          </cell>
          <cell r="K121" t="e">
            <v>#REF!</v>
          </cell>
        </row>
        <row r="123">
          <cell r="A123" t="str">
            <v>BASELCO</v>
          </cell>
          <cell r="C123">
            <v>160205</v>
          </cell>
          <cell r="D123">
            <v>17544.357</v>
          </cell>
          <cell r="E123">
            <v>9.1314261332005504</v>
          </cell>
          <cell r="F123">
            <v>-23.409990967831583</v>
          </cell>
          <cell r="H123">
            <v>-33694</v>
          </cell>
          <cell r="I123" t="e">
            <v>#REF!</v>
          </cell>
          <cell r="K123" t="e">
            <v>#REF!</v>
          </cell>
          <cell r="L123">
            <v>32.563813304206256</v>
          </cell>
        </row>
        <row r="124">
          <cell r="A124" t="str">
            <v>CASELCO</v>
          </cell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 t="e">
            <v>#REF!</v>
          </cell>
          <cell r="K124" t="e">
            <v>#REF!</v>
          </cell>
          <cell r="L124">
            <v>0</v>
          </cell>
        </row>
        <row r="125">
          <cell r="A125" t="str">
            <v>MAGELCO</v>
          </cell>
          <cell r="C125">
            <v>92989</v>
          </cell>
          <cell r="D125">
            <v>13235.299000000001</v>
          </cell>
          <cell r="E125">
            <v>7.0258329638038397</v>
          </cell>
          <cell r="F125">
            <v>-46.061836827943345</v>
          </cell>
          <cell r="H125">
            <v>-45364</v>
          </cell>
          <cell r="I125" t="e">
            <v>#REF!</v>
          </cell>
          <cell r="K125" t="e">
            <v>#REF!</v>
          </cell>
          <cell r="L125">
            <v>41.23066423822398</v>
          </cell>
        </row>
        <row r="126">
          <cell r="A126" t="str">
            <v>SIASELCO</v>
          </cell>
          <cell r="C126">
            <v>19349</v>
          </cell>
          <cell r="D126">
            <v>1767.2760000000001</v>
          </cell>
          <cell r="E126">
            <v>10.948487955474979</v>
          </cell>
          <cell r="F126">
            <v>11.20476511575635</v>
          </cell>
          <cell r="G126">
            <v>1994</v>
          </cell>
          <cell r="I126" t="e">
            <v>#REF!</v>
          </cell>
          <cell r="J126" t="e">
            <v>#REF!</v>
          </cell>
          <cell r="L126">
            <v>10.719743628260971</v>
          </cell>
        </row>
        <row r="127">
          <cell r="A127" t="str">
            <v>SULECO</v>
          </cell>
          <cell r="C127">
            <v>211296</v>
          </cell>
          <cell r="D127">
            <v>21373.420999999998</v>
          </cell>
          <cell r="E127">
            <v>9.8859232689048717</v>
          </cell>
          <cell r="F127">
            <v>-3.3150898751786131</v>
          </cell>
          <cell r="H127">
            <v>-6980.5339000000095</v>
          </cell>
          <cell r="I127" t="e">
            <v>#REF!</v>
          </cell>
          <cell r="K127" t="e">
            <v>#REF!</v>
          </cell>
          <cell r="L127">
            <v>31.089306480326862</v>
          </cell>
        </row>
        <row r="128">
          <cell r="A128" t="str">
            <v>TAWELCO</v>
          </cell>
          <cell r="C128">
            <v>88939</v>
          </cell>
          <cell r="D128">
            <v>9533.2839999999997</v>
          </cell>
          <cell r="E128">
            <v>9.3293140118347466</v>
          </cell>
          <cell r="F128">
            <v>-85.731073960347246</v>
          </cell>
          <cell r="H128">
            <v>-67845</v>
          </cell>
          <cell r="I128" t="e">
            <v>#REF!</v>
          </cell>
          <cell r="K128" t="e">
            <v>#REF!</v>
          </cell>
          <cell r="L128">
            <v>28.630976145556431</v>
          </cell>
        </row>
        <row r="129">
          <cell r="A129" t="str">
            <v>LASURECO</v>
          </cell>
          <cell r="C129">
            <v>236987</v>
          </cell>
          <cell r="D129">
            <v>38533.385999999999</v>
          </cell>
          <cell r="E129">
            <v>6.1501732549535095</v>
          </cell>
          <cell r="F129">
            <v>-13.246224638513146</v>
          </cell>
          <cell r="H129">
            <v>-30048.70259999999</v>
          </cell>
          <cell r="I129" t="e">
            <v>#REF!</v>
          </cell>
          <cell r="K129" t="e">
            <v>#REF!</v>
          </cell>
          <cell r="L129">
            <v>17.109117463933856</v>
          </cell>
        </row>
        <row r="131">
          <cell r="C131">
            <v>809765</v>
          </cell>
          <cell r="D131">
            <v>101987.023</v>
          </cell>
          <cell r="G131">
            <v>1994</v>
          </cell>
          <cell r="H131">
            <v>-183932.2365</v>
          </cell>
          <cell r="I131" t="e">
            <v>#REF!</v>
          </cell>
          <cell r="J131" t="e">
            <v>#REF!</v>
          </cell>
          <cell r="K131" t="e">
            <v>#REF!</v>
          </cell>
        </row>
        <row r="134">
          <cell r="A134" t="str">
            <v>BUSECO</v>
          </cell>
          <cell r="C134">
            <v>667051</v>
          </cell>
          <cell r="D134">
            <v>90959.504000000001</v>
          </cell>
          <cell r="E134">
            <v>7.3334942547619875</v>
          </cell>
          <cell r="F134">
            <v>10</v>
          </cell>
          <cell r="G134">
            <v>66200.051219200017</v>
          </cell>
          <cell r="I134" t="e">
            <v>#REF!</v>
          </cell>
          <cell r="J134" t="e">
            <v>#REF!</v>
          </cell>
          <cell r="L134">
            <v>11.097593666736312</v>
          </cell>
        </row>
        <row r="135">
          <cell r="A135" t="str">
            <v>CAMELCO</v>
          </cell>
          <cell r="C135">
            <v>134275</v>
          </cell>
          <cell r="D135">
            <v>11887.996999999999</v>
          </cell>
          <cell r="E135">
            <v>11.295006215092418</v>
          </cell>
          <cell r="F135">
            <v>13</v>
          </cell>
          <cell r="G135">
            <v>17370</v>
          </cell>
          <cell r="I135" t="e">
            <v>#REF!</v>
          </cell>
          <cell r="J135" t="e">
            <v>#REF!</v>
          </cell>
          <cell r="L135">
            <v>12.044759447202518</v>
          </cell>
        </row>
        <row r="136">
          <cell r="A136" t="str">
            <v>FIBECO</v>
          </cell>
          <cell r="C136">
            <v>818432</v>
          </cell>
          <cell r="D136">
            <v>103962.144</v>
          </cell>
          <cell r="E136">
            <v>7.8724040166005045</v>
          </cell>
          <cell r="F136">
            <v>3</v>
          </cell>
          <cell r="G136">
            <v>22160</v>
          </cell>
          <cell r="I136" t="e">
            <v>#REF!</v>
          </cell>
          <cell r="J136" t="e">
            <v>#REF!</v>
          </cell>
          <cell r="L136">
            <v>11.937681784249158</v>
          </cell>
        </row>
        <row r="137">
          <cell r="A137" t="str">
            <v>LANECO</v>
          </cell>
          <cell r="C137">
            <v>335926</v>
          </cell>
          <cell r="D137">
            <v>47667.988599999997</v>
          </cell>
          <cell r="E137">
            <v>7.0472031622496445</v>
          </cell>
          <cell r="F137">
            <v>9</v>
          </cell>
          <cell r="G137">
            <v>29149.800817359996</v>
          </cell>
          <cell r="I137" t="e">
            <v>#REF!</v>
          </cell>
          <cell r="J137" t="e">
            <v>#REF!</v>
          </cell>
          <cell r="L137">
            <v>15.365809037240608</v>
          </cell>
        </row>
        <row r="138">
          <cell r="A138" t="str">
            <v>MOELCI I</v>
          </cell>
          <cell r="C138">
            <v>275874</v>
          </cell>
          <cell r="D138">
            <v>32691.838</v>
          </cell>
          <cell r="E138">
            <v>8.4386200616802274</v>
          </cell>
          <cell r="F138">
            <v>2</v>
          </cell>
          <cell r="G138">
            <v>4231.9807423999882</v>
          </cell>
          <cell r="I138" t="e">
            <v>#REF!</v>
          </cell>
          <cell r="K138" t="e">
            <v>#REF!</v>
          </cell>
          <cell r="L138">
            <v>12.360178303755125</v>
          </cell>
        </row>
        <row r="139">
          <cell r="A139" t="str">
            <v>MOELCI II</v>
          </cell>
          <cell r="C139">
            <v>622746</v>
          </cell>
          <cell r="D139">
            <v>85660.498999999996</v>
          </cell>
          <cell r="E139">
            <v>7.2699319671252445</v>
          </cell>
          <cell r="F139">
            <v>14</v>
          </cell>
          <cell r="G139">
            <v>80453</v>
          </cell>
          <cell r="I139" t="e">
            <v>#REF!</v>
          </cell>
          <cell r="J139" t="e">
            <v>#REF!</v>
          </cell>
          <cell r="L139">
            <v>11.576493571393126</v>
          </cell>
        </row>
        <row r="140">
          <cell r="A140" t="str">
            <v>MORESCO I</v>
          </cell>
          <cell r="C140">
            <v>1137951</v>
          </cell>
          <cell r="D140">
            <v>222251.50899999999</v>
          </cell>
          <cell r="E140">
            <v>5.1201047188390518</v>
          </cell>
          <cell r="F140">
            <v>4</v>
          </cell>
          <cell r="G140">
            <v>39138</v>
          </cell>
          <cell r="I140" t="e">
            <v>#REF!</v>
          </cell>
          <cell r="J140" t="e">
            <v>#REF!</v>
          </cell>
          <cell r="L140">
            <v>2.7879360865195371</v>
          </cell>
        </row>
        <row r="141">
          <cell r="A141" t="str">
            <v>MORESCO II</v>
          </cell>
          <cell r="C141">
            <v>600053</v>
          </cell>
          <cell r="D141">
            <v>62833.626029999999</v>
          </cell>
          <cell r="E141">
            <v>9.5498706331782266</v>
          </cell>
          <cell r="F141">
            <v>2</v>
          </cell>
          <cell r="G141">
            <v>12317</v>
          </cell>
          <cell r="I141" t="e">
            <v>#REF!</v>
          </cell>
          <cell r="J141" t="e">
            <v>#REF!</v>
          </cell>
          <cell r="L141">
            <v>10.099576294222489</v>
          </cell>
        </row>
        <row r="143">
          <cell r="C143">
            <v>4592308</v>
          </cell>
          <cell r="D143">
            <v>657915.10563000001</v>
          </cell>
          <cell r="G143">
            <v>271019.83277896</v>
          </cell>
          <cell r="H143">
            <v>0</v>
          </cell>
          <cell r="I143" t="e">
            <v>#REF!</v>
          </cell>
          <cell r="J143" t="e">
            <v>#REF!</v>
          </cell>
          <cell r="K143" t="e">
            <v>#REF!</v>
          </cell>
        </row>
        <row r="145">
          <cell r="A145" t="str">
            <v>ANECO</v>
          </cell>
          <cell r="C145">
            <v>1659092</v>
          </cell>
          <cell r="D145">
            <v>198887.62599999999</v>
          </cell>
          <cell r="E145">
            <v>8.3418563204128144</v>
          </cell>
          <cell r="F145">
            <v>2.8088287669944294</v>
          </cell>
          <cell r="G145">
            <v>43297</v>
          </cell>
          <cell r="I145" t="e">
            <v>#REF!</v>
          </cell>
          <cell r="J145" t="e">
            <v>#REF!</v>
          </cell>
          <cell r="L145">
            <v>12.487903883642659</v>
          </cell>
        </row>
        <row r="146">
          <cell r="A146" t="str">
            <v>ASELCO</v>
          </cell>
          <cell r="C146">
            <v>1042418</v>
          </cell>
          <cell r="D146">
            <v>122084.18700000001</v>
          </cell>
          <cell r="E146">
            <v>8.5385177688900846</v>
          </cell>
          <cell r="F146">
            <v>5.9777068532637649</v>
          </cell>
          <cell r="G146">
            <v>60927</v>
          </cell>
          <cell r="I146" t="e">
            <v>#REF!</v>
          </cell>
          <cell r="K146" t="e">
            <v>#REF!</v>
          </cell>
          <cell r="L146">
            <v>8.19</v>
          </cell>
        </row>
        <row r="147">
          <cell r="A147" t="str">
            <v>DIELCO</v>
          </cell>
          <cell r="C147">
            <v>63067</v>
          </cell>
          <cell r="D147">
            <v>7991.5429999999997</v>
          </cell>
          <cell r="E147">
            <v>7.8917175318959059</v>
          </cell>
          <cell r="F147">
            <v>5.3034002666595317</v>
          </cell>
          <cell r="G147">
            <v>3399.1143999999986</v>
          </cell>
          <cell r="I147" t="e">
            <v>#REF!</v>
          </cell>
          <cell r="J147" t="e">
            <v>#REF!</v>
          </cell>
          <cell r="L147">
            <v>5.2579218399929868</v>
          </cell>
        </row>
        <row r="148">
          <cell r="A148" t="str">
            <v>SIARELCO</v>
          </cell>
          <cell r="C148">
            <v>99394</v>
          </cell>
          <cell r="D148">
            <v>12398.585999999999</v>
          </cell>
          <cell r="E148">
            <v>8.0165593076500823</v>
          </cell>
          <cell r="F148">
            <v>9.8674030774520762</v>
          </cell>
          <cell r="G148">
            <v>9183</v>
          </cell>
          <cell r="I148" t="e">
            <v>#REF!</v>
          </cell>
          <cell r="J148" t="e">
            <v>#REF!</v>
          </cell>
          <cell r="L148">
            <v>8.3681063063013799</v>
          </cell>
        </row>
        <row r="149">
          <cell r="A149" t="str">
            <v>SURNECO</v>
          </cell>
          <cell r="C149">
            <v>720841</v>
          </cell>
          <cell r="D149">
            <v>92554.981</v>
          </cell>
          <cell r="E149">
            <v>7.7882464261972029</v>
          </cell>
          <cell r="F149">
            <v>6.8573187116725594</v>
          </cell>
          <cell r="G149">
            <v>45679</v>
          </cell>
          <cell r="I149" t="e">
            <v>#REF!</v>
          </cell>
          <cell r="J149" t="e">
            <v>#REF!</v>
          </cell>
          <cell r="L149">
            <v>10.969641283768514</v>
          </cell>
        </row>
        <row r="150">
          <cell r="A150" t="str">
            <v>SURSECO I</v>
          </cell>
          <cell r="C150">
            <v>286375</v>
          </cell>
          <cell r="D150">
            <v>34760.057000000001</v>
          </cell>
          <cell r="E150">
            <v>8.2386228538117763</v>
          </cell>
          <cell r="F150">
            <v>5.8052213945750069</v>
          </cell>
          <cell r="G150">
            <v>15283</v>
          </cell>
          <cell r="I150" t="e">
            <v>#REF!</v>
          </cell>
          <cell r="J150" t="e">
            <v>#REF!</v>
          </cell>
          <cell r="L150">
            <v>11.143392620162087</v>
          </cell>
        </row>
        <row r="151">
          <cell r="A151" t="str">
            <v>SURSECO II</v>
          </cell>
          <cell r="C151">
            <v>340284</v>
          </cell>
          <cell r="D151">
            <v>41649.069000000003</v>
          </cell>
          <cell r="E151">
            <v>8.1702666631035612</v>
          </cell>
          <cell r="F151">
            <v>3.1800289380737858</v>
          </cell>
          <cell r="G151">
            <v>10066</v>
          </cell>
          <cell r="I151" t="e">
            <v>#REF!</v>
          </cell>
          <cell r="J151" t="e">
            <v>#REF!</v>
          </cell>
          <cell r="L151">
            <v>13.570813753890377</v>
          </cell>
        </row>
        <row r="153">
          <cell r="C153">
            <v>4211471</v>
          </cell>
          <cell r="D153">
            <v>510326.049</v>
          </cell>
          <cell r="G153">
            <v>187834.11439999999</v>
          </cell>
          <cell r="H153">
            <v>0</v>
          </cell>
          <cell r="I153" t="e">
            <v>#REF!</v>
          </cell>
          <cell r="J153" t="e">
            <v>#REF!</v>
          </cell>
          <cell r="K153" t="e">
            <v>#REF!</v>
          </cell>
        </row>
        <row r="155">
          <cell r="A155" t="str">
            <v>DANECO</v>
          </cell>
          <cell r="C155">
            <v>2347284</v>
          </cell>
          <cell r="D155">
            <v>262558.141</v>
          </cell>
          <cell r="E155">
            <v>8.940054157376137</v>
          </cell>
          <cell r="F155">
            <v>6.7505101693052652</v>
          </cell>
          <cell r="G155">
            <v>145584</v>
          </cell>
          <cell r="I155" t="e">
            <v>#REF!</v>
          </cell>
          <cell r="J155" t="e">
            <v>#REF!</v>
          </cell>
          <cell r="L155">
            <v>16.484288423158702</v>
          </cell>
        </row>
        <row r="156">
          <cell r="A156" t="str">
            <v>DASURECO</v>
          </cell>
          <cell r="C156">
            <v>1323454</v>
          </cell>
          <cell r="D156">
            <v>175356.609</v>
          </cell>
          <cell r="E156">
            <v>7.5472148300951689</v>
          </cell>
          <cell r="F156">
            <v>3.6648888730122198</v>
          </cell>
          <cell r="G156">
            <v>47006.620399999898</v>
          </cell>
          <cell r="I156" t="e">
            <v>#REF!</v>
          </cell>
          <cell r="J156" t="e">
            <v>#REF!</v>
          </cell>
          <cell r="L156">
            <v>9.2336749670649123</v>
          </cell>
        </row>
        <row r="157">
          <cell r="A157" t="str">
            <v>DORECO</v>
          </cell>
          <cell r="C157">
            <v>553226</v>
          </cell>
          <cell r="D157">
            <v>61418.671999999999</v>
          </cell>
          <cell r="E157">
            <v>9.0074562341562849</v>
          </cell>
          <cell r="F157">
            <v>11.887291101403971</v>
          </cell>
          <cell r="G157">
            <v>60767</v>
          </cell>
          <cell r="I157" t="e">
            <v>#REF!</v>
          </cell>
          <cell r="J157" t="e">
            <v>#REF!</v>
          </cell>
          <cell r="L157">
            <v>8.7448864012706871</v>
          </cell>
        </row>
        <row r="159">
          <cell r="C159">
            <v>4223964</v>
          </cell>
          <cell r="D159">
            <v>499333.42200000002</v>
          </cell>
          <cell r="G159">
            <v>253357.6203999999</v>
          </cell>
          <cell r="H159">
            <v>0</v>
          </cell>
          <cell r="I159" t="e">
            <v>#REF!</v>
          </cell>
          <cell r="J159" t="e">
            <v>#REF!</v>
          </cell>
          <cell r="K159">
            <v>0</v>
          </cell>
        </row>
        <row r="161">
          <cell r="A161" t="str">
            <v>COTELCO</v>
          </cell>
          <cell r="C161">
            <v>851808</v>
          </cell>
          <cell r="D161">
            <v>113217.329</v>
          </cell>
          <cell r="E161">
            <v>7.5236539099063187</v>
          </cell>
          <cell r="F161">
            <v>3.2711942794122879</v>
          </cell>
          <cell r="G161">
            <v>27585</v>
          </cell>
          <cell r="I161" t="e">
            <v>#REF!</v>
          </cell>
          <cell r="J161" t="e">
            <v>#REF!</v>
          </cell>
          <cell r="L161">
            <v>12.94</v>
          </cell>
        </row>
        <row r="162">
          <cell r="A162" t="str">
            <v>COTELCO-PPALMA</v>
          </cell>
          <cell r="C162">
            <v>244277</v>
          </cell>
          <cell r="D162">
            <v>38988.112000000001</v>
          </cell>
          <cell r="E162">
            <v>6.265422649857987</v>
          </cell>
          <cell r="F162">
            <v>0.64030669467158796</v>
          </cell>
          <cell r="G162">
            <v>1570</v>
          </cell>
          <cell r="L162">
            <v>23.356931655217441</v>
          </cell>
        </row>
        <row r="163">
          <cell r="A163" t="str">
            <v>SOCOTECO I</v>
          </cell>
          <cell r="C163">
            <v>1048797</v>
          </cell>
          <cell r="D163">
            <v>137963.81</v>
          </cell>
          <cell r="E163">
            <v>7.6019718504439684</v>
          </cell>
          <cell r="F163">
            <v>2.7277967816592472</v>
          </cell>
          <cell r="G163">
            <v>27873.486400000053</v>
          </cell>
          <cell r="I163" t="e">
            <v>#REF!</v>
          </cell>
          <cell r="J163" t="e">
            <v>#REF!</v>
          </cell>
          <cell r="L163">
            <v>14.45</v>
          </cell>
        </row>
        <row r="164">
          <cell r="A164" t="str">
            <v>SOCOTECO II</v>
          </cell>
          <cell r="C164">
            <v>3820773</v>
          </cell>
          <cell r="D164">
            <v>533256.31900000002</v>
          </cell>
          <cell r="E164">
            <v>7.1649840121256956</v>
          </cell>
          <cell r="F164">
            <v>3.0273164060342244</v>
          </cell>
          <cell r="G164">
            <v>111253</v>
          </cell>
          <cell r="I164" t="e">
            <v>#REF!</v>
          </cell>
          <cell r="J164" t="e">
            <v>#REF!</v>
          </cell>
          <cell r="L164">
            <v>12.665044090089694</v>
          </cell>
        </row>
        <row r="165">
          <cell r="A165" t="str">
            <v>SUKELCO</v>
          </cell>
          <cell r="C165">
            <v>685650</v>
          </cell>
          <cell r="D165">
            <v>95813.483999999997</v>
          </cell>
          <cell r="E165">
            <v>7.1560908900880804</v>
          </cell>
          <cell r="F165">
            <v>2.4013094007919857</v>
          </cell>
          <cell r="G165">
            <v>16197</v>
          </cell>
          <cell r="I165" t="e">
            <v>#REF!</v>
          </cell>
          <cell r="J165" t="e">
            <v>#REF!</v>
          </cell>
          <cell r="L165">
            <v>14.016753356240427</v>
          </cell>
        </row>
      </sheetData>
      <sheetData sheetId="32"/>
      <sheetData sheetId="33"/>
      <sheetData sheetId="34"/>
      <sheetData sheetId="35"/>
      <sheetData sheetId="3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1"/>
      <sheetName val="Debt to Equity Ratio"/>
      <sheetName val="Current Ratio"/>
      <sheetName val="CAR"/>
      <sheetName val="REG2"/>
      <sheetName val="REG3"/>
      <sheetName val="REG4"/>
      <sheetName val="REG5"/>
      <sheetName val="REG6"/>
      <sheetName val="REG7"/>
      <sheetName val="REG 8"/>
      <sheetName val="REG9"/>
      <sheetName val="ARMM"/>
      <sheetName val="REG10"/>
      <sheetName val="CARAGA"/>
      <sheetName val="sched of ale"/>
      <sheetName val="REG11"/>
      <sheetName val="REG12"/>
      <sheetName val="Acid Test final"/>
      <sheetName val="SUMMARY BS"/>
      <sheetName val="SUM-LUZVIMIN"/>
      <sheetName val="sum-2006-2009"/>
      <sheetName val="SUM-REGIONAL"/>
      <sheetName val="TOP 10 ASSETS"/>
      <sheetName val="LOWEST 10 ASSETS"/>
      <sheetName val="main"/>
      <sheetName val="main (2)"/>
      <sheetName val="main (3)"/>
      <sheetName val="Total Ave. Assets"/>
      <sheetName val="Acid Test"/>
      <sheetName val="UTILITY &amp; DEP"/>
      <sheetName val="PROFITABILITY RATIO"/>
    </sheetNames>
    <sheetDataSet>
      <sheetData sheetId="0"/>
      <sheetData sheetId="1"/>
      <sheetData sheetId="2"/>
      <sheetData sheetId="3">
        <row r="19">
          <cell r="J19">
            <v>159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>
        <row r="142">
          <cell r="G142">
            <v>70997995</v>
          </cell>
        </row>
      </sheetData>
      <sheetData sheetId="29" refreshError="1">
        <row r="104">
          <cell r="B104" t="str">
            <v>REGION IX</v>
          </cell>
        </row>
        <row r="105">
          <cell r="A105">
            <v>88</v>
          </cell>
          <cell r="B105" t="str">
            <v>ZAMCELCO</v>
          </cell>
          <cell r="D105">
            <v>59521</v>
          </cell>
          <cell r="E105">
            <v>169664</v>
          </cell>
          <cell r="F105">
            <v>616222</v>
          </cell>
          <cell r="G105">
            <v>0.37191953549207918</v>
          </cell>
        </row>
        <row r="106">
          <cell r="A106">
            <v>89</v>
          </cell>
          <cell r="B106" t="str">
            <v>ZANECO</v>
          </cell>
          <cell r="D106">
            <v>30221</v>
          </cell>
          <cell r="E106">
            <v>68399</v>
          </cell>
          <cell r="F106">
            <v>90702</v>
          </cell>
          <cell r="G106">
            <v>1.0872968622522106</v>
          </cell>
        </row>
        <row r="107">
          <cell r="A107">
            <v>90</v>
          </cell>
          <cell r="B107" t="str">
            <v>ZAMSURECO I</v>
          </cell>
          <cell r="D107">
            <v>60892</v>
          </cell>
          <cell r="E107">
            <v>75785</v>
          </cell>
          <cell r="F107">
            <v>69703</v>
          </cell>
          <cell r="G107">
            <v>1.9608481700931093</v>
          </cell>
        </row>
        <row r="108">
          <cell r="A108">
            <v>91</v>
          </cell>
          <cell r="B108" t="str">
            <v>ZAMSURECO II</v>
          </cell>
          <cell r="D108">
            <v>27974</v>
          </cell>
          <cell r="E108">
            <v>113703</v>
          </cell>
          <cell r="F108">
            <v>57724</v>
          </cell>
          <cell r="G108">
            <v>2.4543863904095349</v>
          </cell>
        </row>
        <row r="109">
          <cell r="B109" t="str">
            <v>ARMM</v>
          </cell>
        </row>
        <row r="110">
          <cell r="A110">
            <v>92</v>
          </cell>
          <cell r="B110" t="str">
            <v>BASELCO</v>
          </cell>
          <cell r="D110">
            <v>4072</v>
          </cell>
          <cell r="E110">
            <v>87572</v>
          </cell>
          <cell r="F110">
            <v>222359</v>
          </cell>
          <cell r="G110">
            <v>0.4121443251678592</v>
          </cell>
        </row>
        <row r="111">
          <cell r="A111">
            <v>93</v>
          </cell>
          <cell r="B111" t="str">
            <v>CASELCO</v>
          </cell>
          <cell r="D111">
            <v>-185</v>
          </cell>
          <cell r="E111">
            <v>1153</v>
          </cell>
          <cell r="F111">
            <v>2756</v>
          </cell>
          <cell r="G111">
            <v>0.35123367198838895</v>
          </cell>
        </row>
        <row r="112">
          <cell r="A112">
            <v>94</v>
          </cell>
          <cell r="B112" t="str">
            <v>MAGELCO</v>
          </cell>
          <cell r="D112">
            <v>8438</v>
          </cell>
          <cell r="E112">
            <v>89682</v>
          </cell>
          <cell r="F112">
            <v>81095</v>
          </cell>
          <cell r="G112">
            <v>1.2099389604784512</v>
          </cell>
        </row>
        <row r="113">
          <cell r="A113">
            <v>95</v>
          </cell>
          <cell r="B113" t="str">
            <v>SIASELCO</v>
          </cell>
          <cell r="D113">
            <v>1619</v>
          </cell>
          <cell r="E113">
            <v>4264</v>
          </cell>
          <cell r="F113">
            <v>7473</v>
          </cell>
          <cell r="G113">
            <v>0.78723404255319152</v>
          </cell>
        </row>
        <row r="114">
          <cell r="A114">
            <v>96</v>
          </cell>
          <cell r="B114" t="str">
            <v>SULECO</v>
          </cell>
          <cell r="D114">
            <v>5638</v>
          </cell>
          <cell r="E114">
            <v>119052</v>
          </cell>
          <cell r="F114">
            <v>221590</v>
          </cell>
          <cell r="G114">
            <v>0.56270589828060835</v>
          </cell>
        </row>
        <row r="115">
          <cell r="A115">
            <v>97</v>
          </cell>
          <cell r="B115" t="str">
            <v>TAWELCO</v>
          </cell>
          <cell r="D115">
            <v>5913</v>
          </cell>
          <cell r="E115">
            <v>88508</v>
          </cell>
          <cell r="F115">
            <v>244511</v>
          </cell>
          <cell r="G115">
            <v>0.38616258573233925</v>
          </cell>
        </row>
        <row r="116">
          <cell r="B116" t="str">
            <v>REGION X</v>
          </cell>
        </row>
        <row r="117">
          <cell r="A117">
            <v>98</v>
          </cell>
          <cell r="B117" t="str">
            <v>FIBECO</v>
          </cell>
          <cell r="D117">
            <v>9967</v>
          </cell>
          <cell r="E117">
            <v>82435</v>
          </cell>
          <cell r="F117">
            <v>84750</v>
          </cell>
          <cell r="G117">
            <v>1.0902890855457228</v>
          </cell>
        </row>
        <row r="118">
          <cell r="A118">
            <v>99</v>
          </cell>
          <cell r="B118" t="str">
            <v>BUSECO</v>
          </cell>
          <cell r="D118">
            <v>12130</v>
          </cell>
          <cell r="E118">
            <v>94097</v>
          </cell>
          <cell r="F118">
            <v>64651</v>
          </cell>
          <cell r="G118">
            <v>1.6430836336638257</v>
          </cell>
        </row>
        <row r="119">
          <cell r="A119">
            <v>100</v>
          </cell>
          <cell r="B119" t="str">
            <v>CAMELCO</v>
          </cell>
          <cell r="D119">
            <v>3117</v>
          </cell>
          <cell r="E119">
            <v>12077</v>
          </cell>
          <cell r="F119">
            <v>28164</v>
          </cell>
          <cell r="G119">
            <v>0.53948302797898029</v>
          </cell>
        </row>
        <row r="120">
          <cell r="A120">
            <v>101</v>
          </cell>
          <cell r="B120" t="str">
            <v>LANECO</v>
          </cell>
          <cell r="D120">
            <v>4899</v>
          </cell>
          <cell r="E120">
            <v>39336</v>
          </cell>
          <cell r="F120">
            <v>49234</v>
          </cell>
          <cell r="G120">
            <v>0.89846447576877764</v>
          </cell>
        </row>
        <row r="121">
          <cell r="A121">
            <v>102</v>
          </cell>
          <cell r="B121" t="str">
            <v>MOELCI I</v>
          </cell>
          <cell r="D121">
            <v>897</v>
          </cell>
          <cell r="E121">
            <v>27294</v>
          </cell>
          <cell r="F121">
            <v>108970</v>
          </cell>
          <cell r="G121">
            <v>0.25870423052216207</v>
          </cell>
        </row>
        <row r="122">
          <cell r="A122">
            <v>103</v>
          </cell>
          <cell r="B122" t="str">
            <v>MOELCI II</v>
          </cell>
          <cell r="D122">
            <v>22820</v>
          </cell>
          <cell r="E122">
            <v>101944</v>
          </cell>
          <cell r="F122">
            <v>105173</v>
          </cell>
          <cell r="G122">
            <v>1.1862740437184449</v>
          </cell>
        </row>
        <row r="123">
          <cell r="A123">
            <v>104</v>
          </cell>
          <cell r="B123" t="str">
            <v>MORESCO I</v>
          </cell>
          <cell r="D123">
            <v>10703</v>
          </cell>
          <cell r="E123">
            <v>68291</v>
          </cell>
          <cell r="F123">
            <v>47571</v>
          </cell>
          <cell r="G123">
            <v>1.6605494944398898</v>
          </cell>
        </row>
        <row r="124">
          <cell r="A124">
            <v>105</v>
          </cell>
          <cell r="B124" t="str">
            <v>MORESCO II</v>
          </cell>
          <cell r="D124">
            <v>18191</v>
          </cell>
          <cell r="E124">
            <v>58934</v>
          </cell>
          <cell r="F124">
            <v>56188</v>
          </cell>
          <cell r="G124">
            <v>1.3726240478393963</v>
          </cell>
        </row>
        <row r="125">
          <cell r="B125" t="str">
            <v>REGION XI</v>
          </cell>
        </row>
        <row r="126">
          <cell r="A126">
            <v>106</v>
          </cell>
          <cell r="B126" t="str">
            <v>DANECO</v>
          </cell>
          <cell r="D126">
            <v>19764</v>
          </cell>
          <cell r="E126">
            <v>164355</v>
          </cell>
          <cell r="F126">
            <v>339494</v>
          </cell>
          <cell r="G126">
            <v>0.54233359057892039</v>
          </cell>
        </row>
        <row r="127">
          <cell r="A127">
            <v>107</v>
          </cell>
          <cell r="B127" t="str">
            <v>DASURECO</v>
          </cell>
          <cell r="D127">
            <v>84504</v>
          </cell>
          <cell r="E127">
            <v>94517</v>
          </cell>
          <cell r="F127">
            <v>104198</v>
          </cell>
          <cell r="G127">
            <v>1.7180848000921323</v>
          </cell>
        </row>
        <row r="128">
          <cell r="A128">
            <v>108</v>
          </cell>
          <cell r="B128" t="str">
            <v>DORECO</v>
          </cell>
          <cell r="D128">
            <v>5477</v>
          </cell>
          <cell r="E128">
            <v>24441</v>
          </cell>
          <cell r="F128">
            <v>52790</v>
          </cell>
          <cell r="G128">
            <v>0.56673612426595943</v>
          </cell>
        </row>
        <row r="129">
          <cell r="B129" t="str">
            <v>REGION XII</v>
          </cell>
        </row>
        <row r="130">
          <cell r="A130">
            <v>109</v>
          </cell>
          <cell r="B130" t="str">
            <v>COTELCO</v>
          </cell>
          <cell r="D130">
            <v>37830</v>
          </cell>
          <cell r="E130">
            <v>98081</v>
          </cell>
          <cell r="F130">
            <v>83276</v>
          </cell>
          <cell r="G130">
            <v>1.6320548537393726</v>
          </cell>
        </row>
        <row r="131">
          <cell r="A131">
            <v>110</v>
          </cell>
          <cell r="B131" t="str">
            <v>SOCOTECO I</v>
          </cell>
          <cell r="D131">
            <v>54263</v>
          </cell>
          <cell r="E131">
            <v>78046</v>
          </cell>
          <cell r="F131">
            <v>99020</v>
          </cell>
          <cell r="G131">
            <v>1.3361846091698646</v>
          </cell>
        </row>
        <row r="132">
          <cell r="A132">
            <v>111</v>
          </cell>
          <cell r="B132" t="str">
            <v>SOCOTECO II</v>
          </cell>
          <cell r="D132">
            <v>6525</v>
          </cell>
          <cell r="E132">
            <v>340882</v>
          </cell>
          <cell r="F132">
            <v>405344</v>
          </cell>
          <cell r="G132">
            <v>0.85706708376095364</v>
          </cell>
        </row>
        <row r="133">
          <cell r="A133">
            <v>112</v>
          </cell>
          <cell r="B133" t="str">
            <v>SUKELCO</v>
          </cell>
          <cell r="D133">
            <v>19920</v>
          </cell>
          <cell r="E133">
            <v>82860</v>
          </cell>
          <cell r="F133">
            <v>70127</v>
          </cell>
          <cell r="G133">
            <v>1.4656266487943304</v>
          </cell>
        </row>
        <row r="134">
          <cell r="B134" t="str">
            <v>CARAGA</v>
          </cell>
        </row>
        <row r="135">
          <cell r="A135">
            <v>113</v>
          </cell>
          <cell r="B135" t="str">
            <v>ANECO</v>
          </cell>
          <cell r="D135">
            <v>56791</v>
          </cell>
          <cell r="E135">
            <v>186533</v>
          </cell>
          <cell r="F135">
            <v>102575</v>
          </cell>
          <cell r="G135">
            <v>2.3721569583231781</v>
          </cell>
        </row>
        <row r="136">
          <cell r="A136">
            <v>114</v>
          </cell>
          <cell r="B136" t="str">
            <v>ASELCO</v>
          </cell>
          <cell r="D136">
            <v>33390</v>
          </cell>
          <cell r="E136">
            <v>40987</v>
          </cell>
          <cell r="F136">
            <v>54665</v>
          </cell>
          <cell r="G136">
            <v>1.3605963596451112</v>
          </cell>
        </row>
        <row r="137">
          <cell r="A137">
            <v>115</v>
          </cell>
          <cell r="B137" t="str">
            <v>DIELCO</v>
          </cell>
          <cell r="D137">
            <v>3358</v>
          </cell>
          <cell r="E137">
            <v>5207</v>
          </cell>
          <cell r="F137">
            <v>2510</v>
          </cell>
          <cell r="G137">
            <v>3.4123505976095618</v>
          </cell>
        </row>
        <row r="138">
          <cell r="A138">
            <v>116</v>
          </cell>
          <cell r="B138" t="str">
            <v>SIARELCO</v>
          </cell>
          <cell r="D138">
            <v>5345</v>
          </cell>
          <cell r="E138">
            <v>5848</v>
          </cell>
          <cell r="F138">
            <v>9555</v>
          </cell>
          <cell r="G138">
            <v>1.1714285714285715</v>
          </cell>
        </row>
        <row r="139">
          <cell r="A139">
            <v>117</v>
          </cell>
          <cell r="B139" t="str">
            <v>SURNECO</v>
          </cell>
          <cell r="D139">
            <v>-13171</v>
          </cell>
          <cell r="E139">
            <v>39244</v>
          </cell>
          <cell r="F139">
            <v>45956</v>
          </cell>
          <cell r="G139">
            <v>0.56734702759160938</v>
          </cell>
        </row>
        <row r="140">
          <cell r="A140">
            <v>118</v>
          </cell>
          <cell r="B140" t="str">
            <v>SURSECO I</v>
          </cell>
          <cell r="D140">
            <v>2916</v>
          </cell>
          <cell r="E140">
            <v>30900</v>
          </cell>
          <cell r="F140">
            <v>19205</v>
          </cell>
          <cell r="G140">
            <v>1.7607914605571466</v>
          </cell>
        </row>
        <row r="141">
          <cell r="A141">
            <v>119</v>
          </cell>
          <cell r="B141" t="str">
            <v>SURSECO II</v>
          </cell>
          <cell r="D141">
            <v>1713</v>
          </cell>
          <cell r="E141">
            <v>32561</v>
          </cell>
          <cell r="F141">
            <v>65566</v>
          </cell>
          <cell r="G141">
            <v>0.52274044474270198</v>
          </cell>
        </row>
        <row r="142">
          <cell r="A142">
            <v>120</v>
          </cell>
          <cell r="B142" t="str">
            <v>LASURECO</v>
          </cell>
        </row>
      </sheetData>
      <sheetData sheetId="30"/>
      <sheetData sheetId="3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ING CAPITAL"/>
      <sheetName val="Debt Service Ratio revised"/>
      <sheetName val="REG1"/>
      <sheetName val="CAR"/>
      <sheetName val="REG2"/>
      <sheetName val="REG3"/>
      <sheetName val="REG 4 (CALABARZON)"/>
      <sheetName val="REG 4 (MIMAROPA)"/>
      <sheetName val="REG5"/>
      <sheetName val="TOTAL LUZON"/>
      <sheetName val="REG6"/>
      <sheetName val="REG7"/>
      <sheetName val="REG8"/>
      <sheetName val="REG9"/>
      <sheetName val="TOTAL VISAYAS"/>
      <sheetName val="ARMM"/>
      <sheetName val="REG10"/>
      <sheetName val="CARAGA"/>
      <sheetName val="REG11"/>
      <sheetName val="REG12"/>
      <sheetName val="TOTAL MINDANAO"/>
      <sheetName val="SUMMARY"/>
      <sheetName val="executive summ OK"/>
      <sheetName val="RESULTS OF OPERATIONS front)"/>
      <sheetName val="RESULTS OF OPERATIONS PER REG"/>
      <sheetName val="ECs PROFITABILITY ok"/>
      <sheetName val="TOP GROSSER"/>
      <sheetName val="TOP GAINERS"/>
      <sheetName val="TOP LOSERS"/>
      <sheetName val="TOP NO. OF CONSUMERS"/>
      <sheetName val="main"/>
      <sheetName val="main (2)"/>
      <sheetName val="main (3)"/>
      <sheetName val="LUZVIMINDA"/>
      <sheetName val="Parameters"/>
      <sheetName val="Sheet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>
        <row r="2">
          <cell r="A2" t="str">
            <v>CENPELCO</v>
          </cell>
          <cell r="C2">
            <v>542637</v>
          </cell>
          <cell r="D2">
            <v>57487.428999999996</v>
          </cell>
          <cell r="E2">
            <v>9.4392288790650216</v>
          </cell>
          <cell r="F2">
            <v>7008</v>
          </cell>
          <cell r="H2" t="e">
            <v>#REF!</v>
          </cell>
          <cell r="I2" t="e">
            <v>#REF!</v>
          </cell>
          <cell r="K2">
            <v>14.779780465048761</v>
          </cell>
        </row>
        <row r="3">
          <cell r="A3" t="str">
            <v>INEC</v>
          </cell>
          <cell r="C3">
            <v>420923</v>
          </cell>
          <cell r="D3">
            <v>47930.463000000003</v>
          </cell>
          <cell r="E3">
            <v>8.7819514699868417</v>
          </cell>
          <cell r="G3">
            <v>-21904</v>
          </cell>
          <cell r="H3" t="e">
            <v>#REF!</v>
          </cell>
          <cell r="J3" t="e">
            <v>#REF!</v>
          </cell>
          <cell r="K3">
            <v>10.856300176676033</v>
          </cell>
        </row>
        <row r="4">
          <cell r="A4" t="str">
            <v>ISECO</v>
          </cell>
          <cell r="C4">
            <v>418732</v>
          </cell>
          <cell r="D4">
            <v>44617.817999999999</v>
          </cell>
          <cell r="E4">
            <v>9.3848605505540412</v>
          </cell>
          <cell r="F4">
            <v>62351.41320000001</v>
          </cell>
          <cell r="H4" t="e">
            <v>#REF!</v>
          </cell>
          <cell r="I4" t="e">
            <v>#REF!</v>
          </cell>
          <cell r="K4">
            <v>9.886379789196523</v>
          </cell>
        </row>
        <row r="5">
          <cell r="A5" t="str">
            <v>LUELCO</v>
          </cell>
          <cell r="C5">
            <v>281643</v>
          </cell>
          <cell r="D5">
            <v>32584.812999999998</v>
          </cell>
          <cell r="E5">
            <v>8.6433824248124438</v>
          </cell>
          <cell r="F5">
            <v>18306.929000000004</v>
          </cell>
          <cell r="H5" t="e">
            <v>#REF!</v>
          </cell>
          <cell r="J5" t="e">
            <v>#REF!</v>
          </cell>
          <cell r="K5">
            <v>10.652332787232648</v>
          </cell>
        </row>
        <row r="6">
          <cell r="A6" t="str">
            <v>PANELCO I</v>
          </cell>
          <cell r="C6">
            <v>174884</v>
          </cell>
          <cell r="D6">
            <v>18642.652999999998</v>
          </cell>
          <cell r="E6">
            <v>9.3808536799993014</v>
          </cell>
          <cell r="F6">
            <v>4556.2067999999854</v>
          </cell>
          <cell r="H6" t="e">
            <v>#REF!</v>
          </cell>
          <cell r="I6" t="e">
            <v>#REF!</v>
          </cell>
          <cell r="K6">
            <v>12.860997117080815</v>
          </cell>
        </row>
        <row r="7">
          <cell r="A7" t="str">
            <v>PANELCO III</v>
          </cell>
          <cell r="C7">
            <v>569742</v>
          </cell>
          <cell r="D7">
            <v>57043.538</v>
          </cell>
          <cell r="E7">
            <v>9.9878447230955416</v>
          </cell>
          <cell r="F7">
            <v>134309.07079999999</v>
          </cell>
          <cell r="H7" t="e">
            <v>#REF!</v>
          </cell>
          <cell r="J7" t="e">
            <v>#REF!</v>
          </cell>
          <cell r="K7">
            <v>15.562748049260037</v>
          </cell>
        </row>
        <row r="9">
          <cell r="C9">
            <v>2408561</v>
          </cell>
          <cell r="D9">
            <v>258306.71399999998</v>
          </cell>
          <cell r="F9">
            <v>226531.61979999999</v>
          </cell>
          <cell r="G9">
            <v>-21904</v>
          </cell>
          <cell r="H9" t="e">
            <v>#REF!</v>
          </cell>
          <cell r="I9" t="e">
            <v>#REF!</v>
          </cell>
          <cell r="J9" t="e">
            <v>#REF!</v>
          </cell>
        </row>
        <row r="11">
          <cell r="A11" t="str">
            <v>ABRECO</v>
          </cell>
          <cell r="C11">
            <v>0</v>
          </cell>
          <cell r="D11">
            <v>0</v>
          </cell>
          <cell r="E11">
            <v>0</v>
          </cell>
          <cell r="G11">
            <v>0</v>
          </cell>
          <cell r="H11" t="e">
            <v>#REF!</v>
          </cell>
          <cell r="J11" t="e">
            <v>#REF!</v>
          </cell>
          <cell r="K11">
            <v>0</v>
          </cell>
        </row>
        <row r="12">
          <cell r="A12" t="str">
            <v>BENECO</v>
          </cell>
          <cell r="C12">
            <v>669806</v>
          </cell>
          <cell r="D12">
            <v>87991.313999999998</v>
          </cell>
          <cell r="E12">
            <v>7.6121831752620492</v>
          </cell>
          <cell r="F12">
            <v>14307.013400000054</v>
          </cell>
          <cell r="H12" t="e">
            <v>#REF!</v>
          </cell>
          <cell r="J12" t="e">
            <v>#REF!</v>
          </cell>
          <cell r="K12">
            <v>8.9841426877013415</v>
          </cell>
        </row>
        <row r="13">
          <cell r="A13" t="str">
            <v>IFELCO</v>
          </cell>
          <cell r="C13">
            <v>42183</v>
          </cell>
          <cell r="D13">
            <v>3557.2620000000002</v>
          </cell>
          <cell r="E13">
            <v>11.858277517933736</v>
          </cell>
          <cell r="F13">
            <v>3114.5132000000012</v>
          </cell>
          <cell r="H13" t="e">
            <v>#REF!</v>
          </cell>
          <cell r="I13" t="e">
            <v>#REF!</v>
          </cell>
          <cell r="K13">
            <v>11.729868592306069</v>
          </cell>
        </row>
        <row r="14">
          <cell r="A14" t="str">
            <v>KAELCO</v>
          </cell>
          <cell r="C14">
            <v>58969</v>
          </cell>
          <cell r="D14">
            <v>5005.0060000000003</v>
          </cell>
          <cell r="E14">
            <v>11.782003857737632</v>
          </cell>
          <cell r="F14">
            <v>7452.5475000000006</v>
          </cell>
          <cell r="H14" t="e">
            <v>#REF!</v>
          </cell>
          <cell r="J14" t="e">
            <v>#REF!</v>
          </cell>
          <cell r="K14">
            <v>13.329367045635731</v>
          </cell>
        </row>
        <row r="15">
          <cell r="A15" t="str">
            <v>MOPRECO</v>
          </cell>
          <cell r="C15">
            <v>38399</v>
          </cell>
          <cell r="D15">
            <v>4179.3069999999998</v>
          </cell>
          <cell r="E15">
            <v>9.187886891295614</v>
          </cell>
          <cell r="G15">
            <v>-373.67960000000312</v>
          </cell>
          <cell r="H15" t="e">
            <v>#REF!</v>
          </cell>
          <cell r="I15" t="e">
            <v>#REF!</v>
          </cell>
          <cell r="K15">
            <v>11.41795810915203</v>
          </cell>
        </row>
        <row r="17">
          <cell r="C17">
            <v>809357</v>
          </cell>
          <cell r="D17">
            <v>100732.889</v>
          </cell>
          <cell r="F17">
            <v>24874.074100000056</v>
          </cell>
          <cell r="G17">
            <v>-373.67960000000312</v>
          </cell>
          <cell r="H17" t="e">
            <v>#REF!</v>
          </cell>
          <cell r="I17" t="e">
            <v>#REF!</v>
          </cell>
          <cell r="J17" t="e">
            <v>#REF!</v>
          </cell>
        </row>
        <row r="19">
          <cell r="A19" t="str">
            <v>BATANELCO</v>
          </cell>
          <cell r="C19">
            <v>13762</v>
          </cell>
          <cell r="D19">
            <v>1193.7460000000001</v>
          </cell>
          <cell r="E19">
            <v>11.528415592596749</v>
          </cell>
          <cell r="F19">
            <v>881</v>
          </cell>
          <cell r="H19" t="e">
            <v>#REF!</v>
          </cell>
          <cell r="I19" t="e">
            <v>#REF!</v>
          </cell>
          <cell r="K19">
            <v>4.375963315814011</v>
          </cell>
        </row>
        <row r="20">
          <cell r="A20" t="str">
            <v>CAGELCO I</v>
          </cell>
          <cell r="C20">
            <v>346494</v>
          </cell>
          <cell r="D20">
            <v>35587.250999999997</v>
          </cell>
          <cell r="E20">
            <v>9.7364643310043828</v>
          </cell>
          <cell r="F20">
            <v>13084</v>
          </cell>
          <cell r="H20" t="e">
            <v>#REF!</v>
          </cell>
          <cell r="J20" t="e">
            <v>#REF!</v>
          </cell>
          <cell r="K20">
            <v>12.250448997519891</v>
          </cell>
        </row>
        <row r="21">
          <cell r="A21" t="str">
            <v>CAGELCO II</v>
          </cell>
          <cell r="C21">
            <v>197570</v>
          </cell>
          <cell r="D21">
            <v>20317.325000000001</v>
          </cell>
          <cell r="E21">
            <v>9.7242132022793353</v>
          </cell>
          <cell r="G21">
            <v>-4237.0941999999923</v>
          </cell>
          <cell r="H21" t="e">
            <v>#REF!</v>
          </cell>
          <cell r="I21" t="e">
            <v>#REF!</v>
          </cell>
          <cell r="K21">
            <v>10.327272278774876</v>
          </cell>
        </row>
        <row r="22">
          <cell r="A22" t="str">
            <v>ISELCO I</v>
          </cell>
          <cell r="C22">
            <v>557034</v>
          </cell>
          <cell r="D22">
            <v>56463.512999999999</v>
          </cell>
          <cell r="E22">
            <v>9.865379789599702</v>
          </cell>
          <cell r="F22">
            <v>11215.353600000031</v>
          </cell>
          <cell r="H22" t="e">
            <v>#REF!</v>
          </cell>
          <cell r="J22" t="e">
            <v>#REF!</v>
          </cell>
          <cell r="K22">
            <v>13.71984417029824</v>
          </cell>
        </row>
        <row r="23">
          <cell r="A23" t="str">
            <v>ISELCO II</v>
          </cell>
          <cell r="C23">
            <v>264893</v>
          </cell>
          <cell r="D23">
            <v>19602.57</v>
          </cell>
          <cell r="E23">
            <v>13.513177098717158</v>
          </cell>
          <cell r="G23">
            <v>-4085</v>
          </cell>
          <cell r="H23" t="e">
            <v>#REF!</v>
          </cell>
          <cell r="J23" t="e">
            <v>#REF!</v>
          </cell>
          <cell r="K23">
            <v>15.631704463739499</v>
          </cell>
        </row>
        <row r="24">
          <cell r="A24" t="str">
            <v>NUVELCO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 t="e">
            <v>#REF!</v>
          </cell>
          <cell r="I24" t="e">
            <v>#REF!</v>
          </cell>
          <cell r="K24">
            <v>0</v>
          </cell>
        </row>
        <row r="25">
          <cell r="A25" t="str">
            <v>QUIRELCO</v>
          </cell>
          <cell r="C25">
            <v>56148</v>
          </cell>
          <cell r="D25">
            <v>5487.8649999999998</v>
          </cell>
          <cell r="E25">
            <v>10.231301243744152</v>
          </cell>
          <cell r="F25">
            <v>1153</v>
          </cell>
          <cell r="H25" t="e">
            <v>#REF!</v>
          </cell>
          <cell r="I25" t="e">
            <v>#REF!</v>
          </cell>
          <cell r="K25">
            <v>15.704533769143197</v>
          </cell>
        </row>
        <row r="27">
          <cell r="C27">
            <v>1435901</v>
          </cell>
          <cell r="D27">
            <v>138652.26999999999</v>
          </cell>
          <cell r="F27">
            <v>26333.353600000031</v>
          </cell>
          <cell r="G27">
            <v>-8322.0941999999923</v>
          </cell>
          <cell r="H27" t="e">
            <v>#REF!</v>
          </cell>
          <cell r="I27" t="e">
            <v>#REF!</v>
          </cell>
          <cell r="J27" t="e">
            <v>#REF!</v>
          </cell>
        </row>
        <row r="29">
          <cell r="A29" t="str">
            <v>AURELCO</v>
          </cell>
          <cell r="C29">
            <v>72319</v>
          </cell>
          <cell r="D29">
            <v>6364.0249999999996</v>
          </cell>
          <cell r="E29">
            <v>11.363720287082469</v>
          </cell>
          <cell r="F29">
            <v>5594</v>
          </cell>
          <cell r="H29" t="e">
            <v>#REF!</v>
          </cell>
          <cell r="I29" t="e">
            <v>#REF!</v>
          </cell>
          <cell r="K29">
            <v>8.791810982184483</v>
          </cell>
        </row>
        <row r="30">
          <cell r="A30" t="str">
            <v>NEECO I</v>
          </cell>
          <cell r="C30">
            <v>240606</v>
          </cell>
          <cell r="D30">
            <v>27776.65</v>
          </cell>
          <cell r="E30">
            <v>8.6621676840079704</v>
          </cell>
          <cell r="F30">
            <v>31460.650800000003</v>
          </cell>
          <cell r="H30" t="e">
            <v>#REF!</v>
          </cell>
          <cell r="I30" t="e">
            <v>#REF!</v>
          </cell>
          <cell r="K30">
            <v>9.144774098625355</v>
          </cell>
        </row>
        <row r="31">
          <cell r="A31" t="str">
            <v>NEECO II - Area I</v>
          </cell>
          <cell r="C31">
            <v>290241</v>
          </cell>
          <cell r="D31">
            <v>29430.37</v>
          </cell>
          <cell r="E31">
            <v>9.8619555241745172</v>
          </cell>
          <cell r="F31">
            <v>3386</v>
          </cell>
          <cell r="H31" t="e">
            <v>#REF!</v>
          </cell>
          <cell r="J31" t="e">
            <v>#REF!</v>
          </cell>
          <cell r="K31">
            <v>10.515675750849701</v>
          </cell>
        </row>
        <row r="32">
          <cell r="A32" t="str">
            <v>NEECO II - Area II</v>
          </cell>
          <cell r="C32">
            <v>282797</v>
          </cell>
          <cell r="D32">
            <v>31351.312999999998</v>
          </cell>
          <cell r="E32">
            <v>9.0202601721975739</v>
          </cell>
          <cell r="G32">
            <v>-1497</v>
          </cell>
          <cell r="H32" t="e">
            <v>#REF!</v>
          </cell>
          <cell r="I32" t="e">
            <v>#REF!</v>
          </cell>
          <cell r="K32">
            <v>10.02319788396658</v>
          </cell>
        </row>
        <row r="33">
          <cell r="A33" t="str">
            <v>PELCO I</v>
          </cell>
          <cell r="C33">
            <v>336487</v>
          </cell>
          <cell r="D33">
            <v>38434.523999999998</v>
          </cell>
          <cell r="E33">
            <v>8.7548111692498143</v>
          </cell>
          <cell r="F33">
            <v>44883</v>
          </cell>
          <cell r="H33" t="e">
            <v>#REF!</v>
          </cell>
          <cell r="I33" t="e">
            <v>#REF!</v>
          </cell>
          <cell r="K33">
            <v>7.2959071060044085</v>
          </cell>
        </row>
        <row r="34">
          <cell r="A34" t="str">
            <v>PELCO II</v>
          </cell>
          <cell r="C34">
            <v>714397</v>
          </cell>
          <cell r="D34">
            <v>74624.486999999994</v>
          </cell>
          <cell r="E34">
            <v>9.573224938886348</v>
          </cell>
          <cell r="F34">
            <v>6332.5023999999976</v>
          </cell>
          <cell r="H34" t="e">
            <v>#REF!</v>
          </cell>
          <cell r="J34" t="e">
            <v>#REF!</v>
          </cell>
          <cell r="K34">
            <v>12.354476901394596</v>
          </cell>
        </row>
        <row r="35">
          <cell r="A35" t="str">
            <v>PELCO III</v>
          </cell>
          <cell r="C35">
            <v>278798</v>
          </cell>
          <cell r="D35">
            <v>29746.262999999999</v>
          </cell>
          <cell r="E35">
            <v>9.3725386614110153</v>
          </cell>
          <cell r="G35">
            <v>-14923</v>
          </cell>
          <cell r="H35" t="e">
            <v>#REF!</v>
          </cell>
          <cell r="J35" t="e">
            <v>#REF!</v>
          </cell>
          <cell r="K35">
            <v>15.250314307667026</v>
          </cell>
        </row>
        <row r="36">
          <cell r="A36" t="str">
            <v>PENELCO</v>
          </cell>
          <cell r="C36">
            <v>719378</v>
          </cell>
          <cell r="D36">
            <v>80854.619000000006</v>
          </cell>
          <cell r="E36">
            <v>8.8971787746597375</v>
          </cell>
          <cell r="F36">
            <v>78268</v>
          </cell>
          <cell r="H36" t="e">
            <v>#REF!</v>
          </cell>
          <cell r="I36" t="e">
            <v>#REF!</v>
          </cell>
          <cell r="K36">
            <v>7.2778980563775741</v>
          </cell>
        </row>
        <row r="37">
          <cell r="A37" t="str">
            <v>PRESCO</v>
          </cell>
          <cell r="C37">
            <v>67259</v>
          </cell>
          <cell r="D37">
            <v>7180.1570000000002</v>
          </cell>
          <cell r="E37">
            <v>9.367343917410162</v>
          </cell>
          <cell r="F37">
            <v>3595</v>
          </cell>
          <cell r="H37" t="e">
            <v>#REF!</v>
          </cell>
          <cell r="I37" t="e">
            <v>#REF!</v>
          </cell>
          <cell r="K37">
            <v>9.8537264311255406</v>
          </cell>
        </row>
        <row r="38">
          <cell r="A38" t="str">
            <v>SAJELCO</v>
          </cell>
          <cell r="C38">
            <v>143030</v>
          </cell>
          <cell r="D38">
            <v>15623.296</v>
          </cell>
          <cell r="E38">
            <v>9.1549183987808966</v>
          </cell>
          <cell r="F38">
            <v>5402.2502000000095</v>
          </cell>
          <cell r="H38" t="e">
            <v>#REF!</v>
          </cell>
          <cell r="I38" t="e">
            <v>#REF!</v>
          </cell>
          <cell r="K38">
            <v>9.0127184682744712</v>
          </cell>
        </row>
        <row r="39">
          <cell r="A39" t="str">
            <v>TARELCO I</v>
          </cell>
          <cell r="C39">
            <v>313193</v>
          </cell>
          <cell r="D39">
            <v>40332.695</v>
          </cell>
          <cell r="E39">
            <v>7.7652385986108792</v>
          </cell>
          <cell r="F39">
            <v>49595</v>
          </cell>
          <cell r="H39" t="e">
            <v>#REF!</v>
          </cell>
          <cell r="J39" t="e">
            <v>#REF!</v>
          </cell>
          <cell r="K39">
            <v>8.407899566718612</v>
          </cell>
        </row>
        <row r="40">
          <cell r="A40" t="str">
            <v>TARELCO II</v>
          </cell>
          <cell r="C40">
            <v>354466</v>
          </cell>
          <cell r="D40">
            <v>42427.468999999997</v>
          </cell>
          <cell r="E40">
            <v>8.3546345882663893</v>
          </cell>
          <cell r="F40">
            <v>53250.508199999982</v>
          </cell>
          <cell r="H40" t="e">
            <v>#REF!</v>
          </cell>
          <cell r="I40" t="e">
            <v>#REF!</v>
          </cell>
          <cell r="K40">
            <v>7.8535275896139973</v>
          </cell>
        </row>
        <row r="41">
          <cell r="A41" t="str">
            <v>ZAMECO I</v>
          </cell>
          <cell r="C41">
            <v>171310</v>
          </cell>
          <cell r="D41">
            <v>18384.277999999998</v>
          </cell>
          <cell r="E41">
            <v>9.3182881590454638</v>
          </cell>
          <cell r="F41">
            <v>21981</v>
          </cell>
          <cell r="H41" t="e">
            <v>#REF!</v>
          </cell>
          <cell r="I41" t="e">
            <v>#REF!</v>
          </cell>
          <cell r="K41">
            <v>11.33664464137226</v>
          </cell>
        </row>
        <row r="42">
          <cell r="A42" t="str">
            <v>ZAMECO II</v>
          </cell>
          <cell r="C42">
            <v>224988</v>
          </cell>
          <cell r="D42">
            <v>24495.496999999999</v>
          </cell>
          <cell r="E42">
            <v>9.1848718154197897</v>
          </cell>
          <cell r="F42">
            <v>18049.863000000012</v>
          </cell>
          <cell r="H42" t="e">
            <v>#REF!</v>
          </cell>
          <cell r="J42" t="e">
            <v>#REF!</v>
          </cell>
          <cell r="K42">
            <v>11.72721347043861</v>
          </cell>
        </row>
        <row r="44">
          <cell r="C44">
            <v>4209269</v>
          </cell>
          <cell r="D44">
            <v>467025.64299999992</v>
          </cell>
          <cell r="F44">
            <v>321797.7746</v>
          </cell>
          <cell r="G44">
            <v>-16420</v>
          </cell>
          <cell r="H44" t="e">
            <v>#REF!</v>
          </cell>
          <cell r="I44" t="e">
            <v>#REF!</v>
          </cell>
          <cell r="J44" t="e">
            <v>#REF!</v>
          </cell>
        </row>
        <row r="46">
          <cell r="A46" t="str">
            <v>BATELEC I</v>
          </cell>
          <cell r="C46">
            <v>550687</v>
          </cell>
          <cell r="D46">
            <v>56673.845999999998</v>
          </cell>
          <cell r="E46">
            <v>9.7167748241402219</v>
          </cell>
          <cell r="F46">
            <v>142957</v>
          </cell>
          <cell r="H46" t="e">
            <v>#REF!</v>
          </cell>
          <cell r="I46" t="e">
            <v>#REF!</v>
          </cell>
          <cell r="K46">
            <v>13.22</v>
          </cell>
        </row>
        <row r="47">
          <cell r="A47" t="str">
            <v>BATELEC II</v>
          </cell>
          <cell r="C47">
            <v>1401807</v>
          </cell>
          <cell r="D47">
            <v>156203.75</v>
          </cell>
          <cell r="E47">
            <v>8.974221169466162</v>
          </cell>
          <cell r="G47">
            <v>-25572</v>
          </cell>
          <cell r="H47" t="e">
            <v>#REF!</v>
          </cell>
          <cell r="I47" t="e">
            <v>#REF!</v>
          </cell>
          <cell r="K47">
            <v>9.8293414050098029</v>
          </cell>
        </row>
        <row r="48">
          <cell r="A48" t="str">
            <v>BISELCO</v>
          </cell>
          <cell r="C48">
            <v>24069</v>
          </cell>
          <cell r="D48">
            <v>2561.8000000000002</v>
          </cell>
          <cell r="E48">
            <v>9.3953470216254189</v>
          </cell>
          <cell r="G48">
            <v>-1422</v>
          </cell>
          <cell r="H48" t="e">
            <v>#REF!</v>
          </cell>
          <cell r="I48" t="e">
            <v>#REF!</v>
          </cell>
          <cell r="K48">
            <v>13.741115246224062</v>
          </cell>
        </row>
        <row r="49">
          <cell r="A49" t="str">
            <v>FLECO</v>
          </cell>
          <cell r="C49">
            <v>168189</v>
          </cell>
          <cell r="D49">
            <v>17143.402999999998</v>
          </cell>
          <cell r="E49">
            <v>9.8107126105592926</v>
          </cell>
          <cell r="F49">
            <v>13701</v>
          </cell>
          <cell r="H49" t="e">
            <v>#REF!</v>
          </cell>
          <cell r="I49" t="e">
            <v>#REF!</v>
          </cell>
          <cell r="K49">
            <v>12.010728043682061</v>
          </cell>
        </row>
        <row r="50">
          <cell r="A50" t="str">
            <v>LUBELCO</v>
          </cell>
          <cell r="C50">
            <v>4967</v>
          </cell>
          <cell r="D50">
            <v>412.07499999999999</v>
          </cell>
          <cell r="E50">
            <v>12.053631013771765</v>
          </cell>
          <cell r="G50">
            <v>-210</v>
          </cell>
          <cell r="H50" t="e">
            <v>#REF!</v>
          </cell>
          <cell r="I50" t="e">
            <v>#REF!</v>
          </cell>
          <cell r="K50">
            <v>13.03</v>
          </cell>
        </row>
        <row r="51">
          <cell r="A51" t="str">
            <v>MARELCO</v>
          </cell>
          <cell r="C51">
            <v>83083</v>
          </cell>
          <cell r="D51">
            <v>7960.7349999999997</v>
          </cell>
          <cell r="E51">
            <v>10.436599133120247</v>
          </cell>
          <cell r="F51">
            <v>2810</v>
          </cell>
          <cell r="H51" t="e">
            <v>#REF!</v>
          </cell>
          <cell r="J51" t="e">
            <v>#REF!</v>
          </cell>
          <cell r="K51">
            <v>7.8246594613768039</v>
          </cell>
        </row>
        <row r="52">
          <cell r="A52" t="str">
            <v>OMECO</v>
          </cell>
          <cell r="C52">
            <v>178137</v>
          </cell>
          <cell r="D52">
            <v>16369.263000000001</v>
          </cell>
          <cell r="E52">
            <v>10.882408083980323</v>
          </cell>
          <cell r="F52">
            <v>3711</v>
          </cell>
          <cell r="H52" t="e">
            <v>#REF!</v>
          </cell>
          <cell r="J52" t="e">
            <v>#REF!</v>
          </cell>
          <cell r="K52">
            <v>13.9872321368259</v>
          </cell>
        </row>
        <row r="53">
          <cell r="A53" t="str">
            <v>ORMECO</v>
          </cell>
          <cell r="C53">
            <v>413406</v>
          </cell>
          <cell r="D53">
            <v>39456.593000000001</v>
          </cell>
          <cell r="E53">
            <v>10.477488515037271</v>
          </cell>
          <cell r="F53">
            <v>2526</v>
          </cell>
          <cell r="H53" t="e">
            <v>#REF!</v>
          </cell>
          <cell r="I53" t="e">
            <v>#REF!</v>
          </cell>
          <cell r="K53">
            <v>11.929243120942681</v>
          </cell>
        </row>
        <row r="54">
          <cell r="A54" t="str">
            <v>PALECO</v>
          </cell>
          <cell r="C54">
            <v>420477</v>
          </cell>
          <cell r="D54">
            <v>43392.264000000003</v>
          </cell>
          <cell r="E54">
            <v>9.6901373940755882</v>
          </cell>
          <cell r="F54">
            <v>13204</v>
          </cell>
          <cell r="H54" t="e">
            <v>#REF!</v>
          </cell>
          <cell r="I54" t="e">
            <v>#REF!</v>
          </cell>
          <cell r="K54">
            <v>9.5279901708158601</v>
          </cell>
        </row>
        <row r="55">
          <cell r="A55" t="str">
            <v>QUEZELCO I</v>
          </cell>
          <cell r="C55">
            <v>271577</v>
          </cell>
          <cell r="D55">
            <v>27656.538</v>
          </cell>
          <cell r="E55">
            <v>9.8196310760226027</v>
          </cell>
          <cell r="F55">
            <v>11670.673199999961</v>
          </cell>
          <cell r="H55" t="e">
            <v>#REF!</v>
          </cell>
          <cell r="J55" t="e">
            <v>#REF!</v>
          </cell>
          <cell r="K55">
            <v>17.827143474879676</v>
          </cell>
        </row>
        <row r="56">
          <cell r="A56" t="str">
            <v xml:space="preserve">QUEZELCO II </v>
          </cell>
          <cell r="C56">
            <v>59813</v>
          </cell>
          <cell r="D56">
            <v>4890.7659999999996</v>
          </cell>
          <cell r="E56">
            <v>12.22978159249492</v>
          </cell>
          <cell r="F56">
            <v>1045</v>
          </cell>
          <cell r="H56" t="e">
            <v>#REF!</v>
          </cell>
          <cell r="J56" t="e">
            <v>#REF!</v>
          </cell>
          <cell r="K56">
            <v>15.857093895346159</v>
          </cell>
        </row>
        <row r="57">
          <cell r="A57" t="str">
            <v>ROMELCO</v>
          </cell>
          <cell r="C57">
            <v>29378</v>
          </cell>
          <cell r="D57">
            <v>2776.52</v>
          </cell>
          <cell r="E57">
            <v>10.580871018397131</v>
          </cell>
          <cell r="F57">
            <v>1309</v>
          </cell>
          <cell r="H57" t="e">
            <v>#REF!</v>
          </cell>
          <cell r="I57" t="e">
            <v>#REF!</v>
          </cell>
          <cell r="K57">
            <v>11.64749236165941</v>
          </cell>
        </row>
        <row r="58">
          <cell r="A58" t="str">
            <v>TIELCO</v>
          </cell>
          <cell r="C58">
            <v>47993</v>
          </cell>
          <cell r="D58">
            <v>5212.5130000000008</v>
          </cell>
          <cell r="E58">
            <v>9.2072672048971373</v>
          </cell>
          <cell r="F58">
            <v>516</v>
          </cell>
          <cell r="H58" t="e">
            <v>#REF!</v>
          </cell>
          <cell r="I58" t="e">
            <v>#REF!</v>
          </cell>
          <cell r="K58">
            <v>9.1517919958364633</v>
          </cell>
        </row>
        <row r="60">
          <cell r="C60">
            <v>3653583</v>
          </cell>
          <cell r="D60">
            <v>380710.06599999999</v>
          </cell>
          <cell r="F60">
            <v>193449.67319999996</v>
          </cell>
          <cell r="G60">
            <v>-27204</v>
          </cell>
          <cell r="H60" t="e">
            <v>#REF!</v>
          </cell>
          <cell r="I60" t="e">
            <v>#REF!</v>
          </cell>
          <cell r="J60" t="e">
            <v>#REF!</v>
          </cell>
        </row>
        <row r="62">
          <cell r="A62" t="str">
            <v>ALECO</v>
          </cell>
          <cell r="C62">
            <v>0</v>
          </cell>
          <cell r="D62">
            <v>0</v>
          </cell>
          <cell r="E62">
            <v>0</v>
          </cell>
          <cell r="G62">
            <v>0</v>
          </cell>
          <cell r="H62" t="e">
            <v>#REF!</v>
          </cell>
          <cell r="J62" t="e">
            <v>#REF!</v>
          </cell>
          <cell r="K62">
            <v>0</v>
          </cell>
        </row>
        <row r="63">
          <cell r="A63" t="str">
            <v>CANORECO</v>
          </cell>
          <cell r="C63">
            <v>242638</v>
          </cell>
          <cell r="D63">
            <v>25619.966</v>
          </cell>
          <cell r="E63">
            <v>9.4706604997055805</v>
          </cell>
          <cell r="F63">
            <v>21942</v>
          </cell>
          <cell r="H63" t="e">
            <v>#REF!</v>
          </cell>
          <cell r="J63" t="e">
            <v>#REF!</v>
          </cell>
          <cell r="K63">
            <v>10.448540506761962</v>
          </cell>
        </row>
        <row r="64">
          <cell r="A64" t="str">
            <v>CASURECO I</v>
          </cell>
          <cell r="C64">
            <v>119880</v>
          </cell>
          <cell r="D64">
            <v>11166.819</v>
          </cell>
          <cell r="E64">
            <v>10.735375938304365</v>
          </cell>
          <cell r="G64">
            <v>-3398</v>
          </cell>
          <cell r="H64" t="e">
            <v>#REF!</v>
          </cell>
          <cell r="J64" t="e">
            <v>#REF!</v>
          </cell>
          <cell r="K64">
            <v>14.7259410745392</v>
          </cell>
        </row>
        <row r="65">
          <cell r="A65" t="str">
            <v>CASURECO II</v>
          </cell>
          <cell r="C65">
            <v>500650</v>
          </cell>
          <cell r="D65">
            <v>49984.273999999998</v>
          </cell>
          <cell r="E65">
            <v>10.016150279585936</v>
          </cell>
          <cell r="F65">
            <v>99707.001600000018</v>
          </cell>
          <cell r="H65" t="e">
            <v>#REF!</v>
          </cell>
          <cell r="J65" t="e">
            <v>#REF!</v>
          </cell>
          <cell r="K65">
            <v>14.868365808240705</v>
          </cell>
        </row>
        <row r="66">
          <cell r="A66" t="str">
            <v>CASURECO III</v>
          </cell>
          <cell r="C66">
            <v>177635</v>
          </cell>
          <cell r="D66">
            <v>15067.129000000001</v>
          </cell>
          <cell r="E66">
            <v>11.789571855394614</v>
          </cell>
          <cell r="F66">
            <v>6459</v>
          </cell>
          <cell r="H66" t="e">
            <v>#REF!</v>
          </cell>
          <cell r="J66" t="e">
            <v>#REF!</v>
          </cell>
          <cell r="K66">
            <v>19.020682000490872</v>
          </cell>
        </row>
        <row r="67">
          <cell r="A67" t="str">
            <v>CASURECO IV</v>
          </cell>
          <cell r="C67">
            <v>94671</v>
          </cell>
          <cell r="D67">
            <v>8004.2190000000001</v>
          </cell>
          <cell r="E67">
            <v>11.827637399726319</v>
          </cell>
          <cell r="F67">
            <v>1720</v>
          </cell>
          <cell r="H67" t="e">
            <v>#REF!</v>
          </cell>
          <cell r="I67" t="e">
            <v>#REF!</v>
          </cell>
          <cell r="K67">
            <v>13.01728522247144</v>
          </cell>
        </row>
        <row r="68">
          <cell r="A68" t="str">
            <v>FICELCO</v>
          </cell>
          <cell r="C68">
            <v>83070</v>
          </cell>
          <cell r="D68">
            <v>7619.3890000000001</v>
          </cell>
          <cell r="E68">
            <v>10.902449002144397</v>
          </cell>
          <cell r="F68">
            <v>753.30060000000231</v>
          </cell>
          <cell r="H68" t="e">
            <v>#REF!</v>
          </cell>
          <cell r="I68" t="e">
            <v>#REF!</v>
          </cell>
          <cell r="K68">
            <v>14.66235305863653</v>
          </cell>
        </row>
        <row r="69">
          <cell r="A69" t="str">
            <v>MASELCO</v>
          </cell>
          <cell r="C69">
            <v>121825</v>
          </cell>
          <cell r="D69">
            <v>14407.574000000001</v>
          </cell>
          <cell r="E69">
            <v>8.4556220221391882</v>
          </cell>
          <cell r="F69">
            <v>7521</v>
          </cell>
          <cell r="H69" t="e">
            <v>#REF!</v>
          </cell>
          <cell r="J69" t="e">
            <v>#REF!</v>
          </cell>
          <cell r="K69">
            <v>15.825452119886998</v>
          </cell>
        </row>
        <row r="70">
          <cell r="A70" t="str">
            <v>SORECO I</v>
          </cell>
          <cell r="C70">
            <v>91402</v>
          </cell>
          <cell r="D70">
            <v>7865.26</v>
          </cell>
          <cell r="E70">
            <v>11.620976293218533</v>
          </cell>
          <cell r="F70">
            <v>9909</v>
          </cell>
          <cell r="H70" t="e">
            <v>#REF!</v>
          </cell>
          <cell r="J70" t="e">
            <v>#REF!</v>
          </cell>
          <cell r="K70">
            <v>11.684032710959958</v>
          </cell>
        </row>
        <row r="71">
          <cell r="A71" t="str">
            <v>SORECO II</v>
          </cell>
          <cell r="C71">
            <v>156686</v>
          </cell>
          <cell r="D71">
            <v>15599.692999999999</v>
          </cell>
          <cell r="E71">
            <v>10.044172023128917</v>
          </cell>
          <cell r="F71">
            <v>2126</v>
          </cell>
          <cell r="H71" t="e">
            <v>#REF!</v>
          </cell>
          <cell r="J71" t="e">
            <v>#REF!</v>
          </cell>
          <cell r="K71">
            <v>17.772336912491213</v>
          </cell>
        </row>
        <row r="72">
          <cell r="A72" t="str">
            <v>TISELCO</v>
          </cell>
          <cell r="C72">
            <v>12745</v>
          </cell>
          <cell r="D72">
            <v>1088.0840000000001</v>
          </cell>
          <cell r="E72">
            <v>11.713250079957062</v>
          </cell>
          <cell r="F72">
            <v>3321.8912</v>
          </cell>
          <cell r="H72" t="e">
            <v>#REF!</v>
          </cell>
          <cell r="I72" t="e">
            <v>#REF!</v>
          </cell>
          <cell r="K72">
            <v>14.619180181730023</v>
          </cell>
        </row>
        <row r="74">
          <cell r="C74">
            <v>1601202</v>
          </cell>
          <cell r="D74">
            <v>156422.40700000001</v>
          </cell>
          <cell r="F74">
            <v>153459.19340000005</v>
          </cell>
          <cell r="G74">
            <v>-3398</v>
          </cell>
          <cell r="H74" t="e">
            <v>#REF!</v>
          </cell>
          <cell r="I74" t="e">
            <v>#REF!</v>
          </cell>
          <cell r="J74" t="e">
            <v>#REF!</v>
          </cell>
        </row>
        <row r="76">
          <cell r="A76" t="str">
            <v>AKELCO</v>
          </cell>
          <cell r="C76">
            <v>459282</v>
          </cell>
          <cell r="D76">
            <v>45151.277999999998</v>
          </cell>
          <cell r="E76">
            <v>10.172070876930659</v>
          </cell>
          <cell r="F76">
            <v>22670</v>
          </cell>
          <cell r="H76" t="e">
            <v>#REF!</v>
          </cell>
          <cell r="I76" t="e">
            <v>#REF!</v>
          </cell>
          <cell r="K76">
            <v>11.580461852210586</v>
          </cell>
        </row>
        <row r="77">
          <cell r="A77" t="str">
            <v>ANTECO</v>
          </cell>
          <cell r="C77">
            <v>163698</v>
          </cell>
          <cell r="D77">
            <v>17348.184000000001</v>
          </cell>
          <cell r="E77">
            <v>9.4360308836936468</v>
          </cell>
          <cell r="F77">
            <v>10314.564799999993</v>
          </cell>
          <cell r="H77" t="e">
            <v>#REF!</v>
          </cell>
          <cell r="I77" t="e">
            <v>#REF!</v>
          </cell>
          <cell r="K77">
            <v>13.364321905613078</v>
          </cell>
        </row>
        <row r="78">
          <cell r="A78" t="str">
            <v>CAPELCO</v>
          </cell>
          <cell r="C78">
            <v>264253</v>
          </cell>
          <cell r="D78">
            <v>21982.613000000001</v>
          </cell>
          <cell r="E78">
            <v>12.02100041519177</v>
          </cell>
          <cell r="G78">
            <v>-39590.809200000018</v>
          </cell>
          <cell r="H78" t="e">
            <v>#REF!</v>
          </cell>
          <cell r="I78" t="e">
            <v>#REF!</v>
          </cell>
          <cell r="K78">
            <v>19.396967425139312</v>
          </cell>
        </row>
        <row r="79">
          <cell r="A79" t="str">
            <v>CENECO</v>
          </cell>
          <cell r="C79">
            <v>1128375</v>
          </cell>
          <cell r="D79">
            <v>138652.755</v>
          </cell>
          <cell r="E79">
            <v>8.1381361661367642</v>
          </cell>
          <cell r="G79">
            <v>-43535.637899999972</v>
          </cell>
          <cell r="H79" t="e">
            <v>#REF!</v>
          </cell>
          <cell r="J79" t="e">
            <v>#REF!</v>
          </cell>
          <cell r="K79">
            <v>14.148041986511247</v>
          </cell>
        </row>
        <row r="80">
          <cell r="A80" t="str">
            <v>GUIMELCO</v>
          </cell>
          <cell r="C80">
            <v>61067</v>
          </cell>
          <cell r="D80">
            <v>4882.0079999999998</v>
          </cell>
          <cell r="E80">
            <v>12.508582534072046</v>
          </cell>
          <cell r="F80">
            <v>644.58320000000094</v>
          </cell>
          <cell r="H80" t="e">
            <v>#REF!</v>
          </cell>
          <cell r="I80" t="e">
            <v>#REF!</v>
          </cell>
          <cell r="K80">
            <v>14.127351343464504</v>
          </cell>
        </row>
        <row r="81">
          <cell r="A81" t="str">
            <v>ILECO I</v>
          </cell>
          <cell r="C81">
            <v>440502</v>
          </cell>
          <cell r="D81">
            <v>42877.275000000001</v>
          </cell>
          <cell r="E81">
            <v>10.273553998009435</v>
          </cell>
          <cell r="F81">
            <v>17064.758900000015</v>
          </cell>
          <cell r="H81" t="e">
            <v>#REF!</v>
          </cell>
          <cell r="I81" t="e">
            <v>#REF!</v>
          </cell>
          <cell r="K81">
            <v>8.5754123700605529</v>
          </cell>
        </row>
        <row r="82">
          <cell r="A82" t="str">
            <v>ILECO II</v>
          </cell>
          <cell r="C82">
            <v>266353</v>
          </cell>
          <cell r="D82">
            <v>25718.456999999999</v>
          </cell>
          <cell r="E82">
            <v>10.356492226574868</v>
          </cell>
          <cell r="F82">
            <v>24084</v>
          </cell>
          <cell r="H82" t="e">
            <v>#REF!</v>
          </cell>
          <cell r="I82" t="e">
            <v>#REF!</v>
          </cell>
          <cell r="K82">
            <v>10.683592641243472</v>
          </cell>
        </row>
        <row r="83">
          <cell r="A83" t="str">
            <v>ILECO III</v>
          </cell>
          <cell r="C83">
            <v>80283</v>
          </cell>
          <cell r="D83">
            <v>7358.1980000000003</v>
          </cell>
          <cell r="E83">
            <v>10.910687643904119</v>
          </cell>
          <cell r="G83">
            <v>-593.45059999999648</v>
          </cell>
          <cell r="H83" t="e">
            <v>#REF!</v>
          </cell>
          <cell r="I83" t="e">
            <v>#REF!</v>
          </cell>
          <cell r="K83">
            <v>20.131665915220438</v>
          </cell>
        </row>
        <row r="84">
          <cell r="A84" t="str">
            <v>NOCECO</v>
          </cell>
          <cell r="C84">
            <v>348183</v>
          </cell>
          <cell r="D84">
            <v>40610.607000000004</v>
          </cell>
          <cell r="E84">
            <v>8.5736960297096765</v>
          </cell>
          <cell r="G84">
            <v>-10479.037300000025</v>
          </cell>
          <cell r="H84" t="e">
            <v>#REF!</v>
          </cell>
          <cell r="I84" t="e">
            <v>#REF!</v>
          </cell>
          <cell r="K84">
            <v>9.7092248111510919</v>
          </cell>
        </row>
        <row r="85">
          <cell r="A85" t="str">
            <v>VRESCO</v>
          </cell>
          <cell r="C85">
            <v>351738</v>
          </cell>
          <cell r="D85">
            <v>31513.52</v>
          </cell>
          <cell r="E85">
            <v>11.161495129709406</v>
          </cell>
          <cell r="F85">
            <v>15195</v>
          </cell>
          <cell r="H85" t="e">
            <v>#REF!</v>
          </cell>
          <cell r="I85" t="e">
            <v>#REF!</v>
          </cell>
          <cell r="K85">
            <v>11.438715354513572</v>
          </cell>
        </row>
        <row r="87">
          <cell r="C87">
            <v>3563734</v>
          </cell>
          <cell r="D87">
            <v>376094.89500000002</v>
          </cell>
          <cell r="F87">
            <v>89972.906900000002</v>
          </cell>
          <cell r="G87">
            <v>-94198.935000000012</v>
          </cell>
          <cell r="H87" t="e">
            <v>#REF!</v>
          </cell>
          <cell r="I87" t="e">
            <v>#REF!</v>
          </cell>
          <cell r="J87" t="e">
            <v>#REF!</v>
          </cell>
        </row>
        <row r="89">
          <cell r="A89" t="str">
            <v>BANELCO</v>
          </cell>
          <cell r="C89">
            <v>23481</v>
          </cell>
          <cell r="D89">
            <v>2287.3690000000001</v>
          </cell>
          <cell r="E89">
            <v>10.265505915311433</v>
          </cell>
          <cell r="G89">
            <v>-1547.9387999999999</v>
          </cell>
          <cell r="H89" t="e">
            <v>#REF!</v>
          </cell>
          <cell r="J89" t="e">
            <v>#REF!</v>
          </cell>
          <cell r="K89">
            <v>8.5896300535345702</v>
          </cell>
        </row>
        <row r="90">
          <cell r="A90" t="str">
            <v>BOHECO I</v>
          </cell>
          <cell r="C90">
            <v>220943</v>
          </cell>
          <cell r="D90">
            <v>26581.646000000001</v>
          </cell>
          <cell r="E90">
            <v>8.311863005022337</v>
          </cell>
          <cell r="G90">
            <v>-4015</v>
          </cell>
          <cell r="H90" t="e">
            <v>#REF!</v>
          </cell>
          <cell r="I90" t="e">
            <v>#REF!</v>
          </cell>
          <cell r="K90">
            <v>6.8205810284919623</v>
          </cell>
        </row>
        <row r="91">
          <cell r="A91" t="str">
            <v>BOHECO II</v>
          </cell>
          <cell r="C91">
            <v>150477</v>
          </cell>
          <cell r="D91">
            <v>16814.965</v>
          </cell>
          <cell r="E91">
            <v>8.9489927573444241</v>
          </cell>
          <cell r="G91">
            <v>-362</v>
          </cell>
          <cell r="H91" t="e">
            <v>#REF!</v>
          </cell>
          <cell r="I91" t="e">
            <v>#REF!</v>
          </cell>
          <cell r="K91">
            <v>10.770616594099657</v>
          </cell>
        </row>
        <row r="92">
          <cell r="A92" t="str">
            <v>CELCO</v>
          </cell>
          <cell r="C92">
            <v>18501</v>
          </cell>
          <cell r="D92">
            <v>1587.6010000000001</v>
          </cell>
          <cell r="E92">
            <v>11.653431813157084</v>
          </cell>
          <cell r="F92">
            <v>176</v>
          </cell>
          <cell r="H92" t="e">
            <v>#REF!</v>
          </cell>
          <cell r="I92" t="e">
            <v>#REF!</v>
          </cell>
          <cell r="K92">
            <v>9.2414093526565821</v>
          </cell>
        </row>
        <row r="93">
          <cell r="A93" t="str">
            <v>CEBECO I</v>
          </cell>
          <cell r="C93">
            <v>303195</v>
          </cell>
          <cell r="D93">
            <v>35369.548000000003</v>
          </cell>
          <cell r="E93">
            <v>8.5722045416017192</v>
          </cell>
          <cell r="F93">
            <v>17938.417689999973</v>
          </cell>
          <cell r="H93" t="e">
            <v>#REF!</v>
          </cell>
          <cell r="I93" t="e">
            <v>#REF!</v>
          </cell>
          <cell r="K93">
            <v>9.5969657521990115</v>
          </cell>
        </row>
        <row r="94">
          <cell r="A94" t="str">
            <v>CEBECO II</v>
          </cell>
          <cell r="C94">
            <v>496510</v>
          </cell>
          <cell r="D94">
            <v>62809.559000000001</v>
          </cell>
          <cell r="E94">
            <v>7.9050069432902719</v>
          </cell>
          <cell r="F94">
            <v>23016</v>
          </cell>
          <cell r="H94" t="e">
            <v>#REF!</v>
          </cell>
          <cell r="I94" t="e">
            <v>#REF!</v>
          </cell>
          <cell r="K94">
            <v>7.1668658260033533</v>
          </cell>
        </row>
        <row r="95">
          <cell r="A95" t="str">
            <v>CEBECO III</v>
          </cell>
          <cell r="C95">
            <v>196293</v>
          </cell>
          <cell r="D95">
            <v>34249.531999999999</v>
          </cell>
          <cell r="E95">
            <v>5.7312607950380166</v>
          </cell>
          <cell r="F95">
            <v>6573</v>
          </cell>
          <cell r="H95" t="e">
            <v>#REF!</v>
          </cell>
          <cell r="I95" t="e">
            <v>#REF!</v>
          </cell>
          <cell r="K95">
            <v>6.344148147917239</v>
          </cell>
        </row>
        <row r="96">
          <cell r="A96" t="str">
            <v>NORECO I</v>
          </cell>
          <cell r="C96">
            <v>100025</v>
          </cell>
          <cell r="D96">
            <v>11213.335999999999</v>
          </cell>
          <cell r="E96">
            <v>8.9201821830720149</v>
          </cell>
          <cell r="G96">
            <v>-3094</v>
          </cell>
          <cell r="H96" t="e">
            <v>#REF!</v>
          </cell>
          <cell r="J96" t="e">
            <v>#REF!</v>
          </cell>
          <cell r="K96">
            <v>12.783590868827158</v>
          </cell>
        </row>
        <row r="97">
          <cell r="A97" t="str">
            <v>NORECO II</v>
          </cell>
          <cell r="C97">
            <v>519558</v>
          </cell>
          <cell r="D97">
            <v>53283.955000000002</v>
          </cell>
          <cell r="E97">
            <v>0</v>
          </cell>
          <cell r="F97">
            <v>7818</v>
          </cell>
          <cell r="H97" t="e">
            <v>#REF!</v>
          </cell>
          <cell r="I97" t="e">
            <v>#REF!</v>
          </cell>
          <cell r="K97">
            <v>13.765831069670636</v>
          </cell>
        </row>
        <row r="98">
          <cell r="A98" t="str">
            <v>PROSIELCO</v>
          </cell>
          <cell r="C98">
            <v>37896</v>
          </cell>
          <cell r="D98">
            <v>3392.973</v>
          </cell>
          <cell r="E98">
            <v>11.168965977624932</v>
          </cell>
          <cell r="G98">
            <v>-796</v>
          </cell>
          <cell r="H98" t="e">
            <v>#REF!</v>
          </cell>
          <cell r="I98" t="e">
            <v>#REF!</v>
          </cell>
          <cell r="K98">
            <v>13.391783921374531</v>
          </cell>
        </row>
        <row r="100">
          <cell r="C100">
            <v>2066879</v>
          </cell>
          <cell r="D100">
            <v>247590.484</v>
          </cell>
          <cell r="F100">
            <v>55521.417689999973</v>
          </cell>
          <cell r="G100">
            <v>-9814.9387999999999</v>
          </cell>
          <cell r="H100" t="e">
            <v>#REF!</v>
          </cell>
          <cell r="I100" t="e">
            <v>#REF!</v>
          </cell>
          <cell r="J100" t="e">
            <v>#REF!</v>
          </cell>
        </row>
        <row r="102">
          <cell r="A102" t="str">
            <v>BILECO</v>
          </cell>
          <cell r="C102">
            <v>48052</v>
          </cell>
          <cell r="D102">
            <v>4332.46</v>
          </cell>
          <cell r="E102">
            <v>11.091158371918032</v>
          </cell>
          <cell r="G102">
            <v>-783</v>
          </cell>
          <cell r="H102" t="e">
            <v>#REF!</v>
          </cell>
          <cell r="I102" t="e">
            <v>#REF!</v>
          </cell>
          <cell r="K102">
            <v>21.284023668639058</v>
          </cell>
        </row>
        <row r="103">
          <cell r="A103" t="str">
            <v>LEYECO I/DORELCO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H103" t="e">
            <v>#REF!</v>
          </cell>
          <cell r="I103" t="e">
            <v>#REF!</v>
          </cell>
          <cell r="K103">
            <v>0</v>
          </cell>
        </row>
        <row r="104">
          <cell r="A104" t="str">
            <v>LEYECO II</v>
          </cell>
          <cell r="C104">
            <v>96491</v>
          </cell>
          <cell r="D104">
            <v>0</v>
          </cell>
          <cell r="E104">
            <v>0</v>
          </cell>
          <cell r="G104">
            <v>-11413.325200000007</v>
          </cell>
          <cell r="H104" t="e">
            <v>#REF!</v>
          </cell>
          <cell r="I104" t="e">
            <v>#REF!</v>
          </cell>
          <cell r="K104">
            <v>0</v>
          </cell>
        </row>
        <row r="105">
          <cell r="A105" t="str">
            <v>LEYECO III</v>
          </cell>
          <cell r="C105">
            <v>31294</v>
          </cell>
          <cell r="D105">
            <v>2751.306</v>
          </cell>
          <cell r="E105">
            <v>11.374234636205497</v>
          </cell>
          <cell r="F105">
            <v>5262.3607000000011</v>
          </cell>
          <cell r="H105" t="e">
            <v>#REF!</v>
          </cell>
          <cell r="I105" t="e">
            <v>#REF!</v>
          </cell>
          <cell r="K105">
            <v>-17.170000000000002</v>
          </cell>
        </row>
        <row r="106">
          <cell r="A106" t="str">
            <v>LEYECO IV</v>
          </cell>
          <cell r="C106">
            <v>89007</v>
          </cell>
          <cell r="D106">
            <v>10128.92</v>
          </cell>
          <cell r="E106">
            <v>8.7874126757837949</v>
          </cell>
          <cell r="G106">
            <v>-2279</v>
          </cell>
          <cell r="H106" t="e">
            <v>#REF!</v>
          </cell>
          <cell r="I106" t="e">
            <v>#REF!</v>
          </cell>
          <cell r="K106">
            <v>14.884766100421718</v>
          </cell>
        </row>
        <row r="107">
          <cell r="A107" t="str">
            <v>LEYECO V</v>
          </cell>
          <cell r="C107">
            <v>89715</v>
          </cell>
          <cell r="D107">
            <v>10084.066999999999</v>
          </cell>
          <cell r="E107">
            <v>8.89670804448245</v>
          </cell>
          <cell r="F107">
            <v>-60899.401199999993</v>
          </cell>
          <cell r="H107" t="e">
            <v>#REF!</v>
          </cell>
          <cell r="I107" t="e">
            <v>#REF!</v>
          </cell>
          <cell r="K107">
            <v>29.159751105753116</v>
          </cell>
        </row>
        <row r="108">
          <cell r="A108" t="str">
            <v>SOLECO</v>
          </cell>
          <cell r="C108">
            <v>138538</v>
          </cell>
          <cell r="D108">
            <v>16180.709000000001</v>
          </cell>
          <cell r="E108">
            <v>8.5619239552481901</v>
          </cell>
          <cell r="F108">
            <v>12251.311699999991</v>
          </cell>
          <cell r="H108" t="e">
            <v>#REF!</v>
          </cell>
          <cell r="I108" t="e">
            <v>#REF!</v>
          </cell>
          <cell r="K108">
            <v>10.461512273228623</v>
          </cell>
        </row>
        <row r="109">
          <cell r="A109" t="str">
            <v>SAMELCO I</v>
          </cell>
          <cell r="C109">
            <v>95946</v>
          </cell>
          <cell r="D109">
            <v>10086.707</v>
          </cell>
          <cell r="E109">
            <v>9.5121232330829084</v>
          </cell>
          <cell r="F109">
            <v>16567</v>
          </cell>
          <cell r="H109" t="e">
            <v>#REF!</v>
          </cell>
          <cell r="J109" t="e">
            <v>#REF!</v>
          </cell>
          <cell r="K109">
            <v>17.573874582691719</v>
          </cell>
        </row>
        <row r="110">
          <cell r="A110" t="str">
            <v>SAMELCO II</v>
          </cell>
          <cell r="C110">
            <v>112040</v>
          </cell>
          <cell r="D110">
            <v>10384.144</v>
          </cell>
          <cell r="E110">
            <v>10.789526801631411</v>
          </cell>
          <cell r="F110">
            <v>10901</v>
          </cell>
          <cell r="H110" t="e">
            <v>#REF!</v>
          </cell>
          <cell r="I110" t="e">
            <v>#REF!</v>
          </cell>
          <cell r="K110">
            <v>13.796788709262609</v>
          </cell>
        </row>
        <row r="111">
          <cell r="A111" t="str">
            <v>ESAMELCO</v>
          </cell>
          <cell r="C111">
            <v>85424</v>
          </cell>
          <cell r="D111">
            <v>8074.1540000000005</v>
          </cell>
          <cell r="E111">
            <v>0</v>
          </cell>
          <cell r="F111">
            <v>7220</v>
          </cell>
          <cell r="H111" t="e">
            <v>#REF!</v>
          </cell>
          <cell r="I111" t="e">
            <v>#REF!</v>
          </cell>
          <cell r="K111">
            <v>13.637154503251459</v>
          </cell>
        </row>
        <row r="112">
          <cell r="A112" t="str">
            <v>NORSAMELCO</v>
          </cell>
          <cell r="C112">
            <v>127066</v>
          </cell>
          <cell r="D112">
            <v>11459.636</v>
          </cell>
          <cell r="E112">
            <v>11.088135783719482</v>
          </cell>
          <cell r="F112">
            <v>20229</v>
          </cell>
          <cell r="H112" t="e">
            <v>#REF!</v>
          </cell>
          <cell r="J112" t="e">
            <v>#REF!</v>
          </cell>
          <cell r="K112">
            <v>22.282545963602935</v>
          </cell>
        </row>
        <row r="114">
          <cell r="C114">
            <v>913573</v>
          </cell>
          <cell r="D114">
            <v>83482.103000000003</v>
          </cell>
          <cell r="F114">
            <v>11531.271200000003</v>
          </cell>
          <cell r="G114">
            <v>-14475.325200000007</v>
          </cell>
          <cell r="H114" t="e">
            <v>#REF!</v>
          </cell>
          <cell r="I114" t="e">
            <v>#REF!</v>
          </cell>
          <cell r="J114" t="e">
            <v>#REF!</v>
          </cell>
        </row>
        <row r="116">
          <cell r="A116" t="str">
            <v>ZAMCELCO</v>
          </cell>
          <cell r="C116">
            <v>729745</v>
          </cell>
          <cell r="D116">
            <v>100915.25199999999</v>
          </cell>
          <cell r="E116">
            <v>7.2312656960912118</v>
          </cell>
          <cell r="G116">
            <v>-47905</v>
          </cell>
          <cell r="H116" t="e">
            <v>#REF!</v>
          </cell>
          <cell r="J116" t="e">
            <v>#REF!</v>
          </cell>
          <cell r="K116">
            <v>19.700153321793959</v>
          </cell>
        </row>
        <row r="117">
          <cell r="A117" t="str">
            <v>ZAMSURECO I</v>
          </cell>
          <cell r="C117">
            <v>286735</v>
          </cell>
          <cell r="D117">
            <v>38360.909</v>
          </cell>
          <cell r="E117">
            <v>7.4746664631956454</v>
          </cell>
          <cell r="F117">
            <v>12909.789999999979</v>
          </cell>
          <cell r="H117" t="e">
            <v>#REF!</v>
          </cell>
          <cell r="I117" t="e">
            <v>#REF!</v>
          </cell>
          <cell r="K117">
            <v>12.0729637218368</v>
          </cell>
        </row>
        <row r="118">
          <cell r="A118" t="str">
            <v>ZAMSURECO II</v>
          </cell>
          <cell r="C118">
            <v>158158</v>
          </cell>
          <cell r="D118">
            <v>20883.505000000001</v>
          </cell>
          <cell r="E118">
            <v>7.5733455662734768</v>
          </cell>
          <cell r="G118">
            <v>-14353.529899999994</v>
          </cell>
          <cell r="H118" t="e">
            <v>#REF!</v>
          </cell>
          <cell r="J118" t="e">
            <v>#REF!</v>
          </cell>
          <cell r="K118">
            <v>22.971439356125227</v>
          </cell>
        </row>
        <row r="119">
          <cell r="A119" t="str">
            <v>ZANECO</v>
          </cell>
          <cell r="C119">
            <v>281022</v>
          </cell>
          <cell r="D119">
            <v>35968.785000000003</v>
          </cell>
          <cell r="E119">
            <v>7.8129411377114897</v>
          </cell>
          <cell r="F119">
            <v>-3167.9094000000041</v>
          </cell>
          <cell r="H119" t="e">
            <v>#REF!</v>
          </cell>
          <cell r="J119" t="e">
            <v>#REF!</v>
          </cell>
          <cell r="K119">
            <v>12.127599725717443</v>
          </cell>
        </row>
        <row r="121">
          <cell r="C121">
            <v>1455660</v>
          </cell>
          <cell r="D121">
            <v>196128.451</v>
          </cell>
          <cell r="F121">
            <v>9741.8805999999749</v>
          </cell>
          <cell r="G121">
            <v>-62258.529899999994</v>
          </cell>
          <cell r="H121" t="e">
            <v>#REF!</v>
          </cell>
          <cell r="I121" t="e">
            <v>#REF!</v>
          </cell>
          <cell r="J121" t="e">
            <v>#REF!</v>
          </cell>
        </row>
        <row r="123">
          <cell r="A123" t="str">
            <v>BASELCO</v>
          </cell>
          <cell r="C123">
            <v>49019</v>
          </cell>
          <cell r="D123">
            <v>5366.2060000000001</v>
          </cell>
          <cell r="E123">
            <v>9.1347592693981561</v>
          </cell>
          <cell r="G123">
            <v>-12480</v>
          </cell>
          <cell r="H123" t="e">
            <v>#REF!</v>
          </cell>
          <cell r="J123" t="e">
            <v>#REF!</v>
          </cell>
          <cell r="K123">
            <v>36.012741403469079</v>
          </cell>
        </row>
        <row r="124">
          <cell r="A124" t="str">
            <v>CASELCO</v>
          </cell>
          <cell r="C124">
            <v>0</v>
          </cell>
          <cell r="D124">
            <v>0</v>
          </cell>
          <cell r="E124">
            <v>0</v>
          </cell>
          <cell r="G124">
            <v>0</v>
          </cell>
          <cell r="H124" t="e">
            <v>#REF!</v>
          </cell>
          <cell r="J124" t="e">
            <v>#REF!</v>
          </cell>
          <cell r="K124">
            <v>0</v>
          </cell>
        </row>
        <row r="125">
          <cell r="A125" t="str">
            <v>MAGELCO</v>
          </cell>
          <cell r="C125">
            <v>32808</v>
          </cell>
          <cell r="D125">
            <v>4759.3609999999999</v>
          </cell>
          <cell r="E125">
            <v>6.8933623652418889</v>
          </cell>
          <cell r="G125">
            <v>-16217</v>
          </cell>
          <cell r="H125" t="e">
            <v>#REF!</v>
          </cell>
          <cell r="J125" t="e">
            <v>#REF!</v>
          </cell>
          <cell r="K125">
            <v>38.281205063907336</v>
          </cell>
        </row>
        <row r="126">
          <cell r="A126" t="str">
            <v>SIASELCO</v>
          </cell>
          <cell r="C126">
            <v>5540</v>
          </cell>
          <cell r="D126">
            <v>505.56599999999997</v>
          </cell>
          <cell r="E126">
            <v>10.95801537286922</v>
          </cell>
          <cell r="F126">
            <v>180</v>
          </cell>
          <cell r="H126" t="e">
            <v>#REF!</v>
          </cell>
          <cell r="I126" t="e">
            <v>#REF!</v>
          </cell>
          <cell r="K126">
            <v>11.165009593581022</v>
          </cell>
        </row>
        <row r="127">
          <cell r="A127" t="str">
            <v>SULECO</v>
          </cell>
          <cell r="C127">
            <v>66257</v>
          </cell>
          <cell r="D127">
            <v>6492.6009999999997</v>
          </cell>
          <cell r="E127">
            <v>10.205001046575941</v>
          </cell>
          <cell r="G127">
            <v>-2742.71179999999</v>
          </cell>
          <cell r="H127" t="e">
            <v>#REF!</v>
          </cell>
          <cell r="J127" t="e">
            <v>#REF!</v>
          </cell>
          <cell r="K127">
            <v>31.405531789915642</v>
          </cell>
        </row>
        <row r="128">
          <cell r="A128" t="str">
            <v>TAWELCO</v>
          </cell>
          <cell r="C128">
            <v>29520</v>
          </cell>
          <cell r="D128">
            <v>3192.3760000000002</v>
          </cell>
          <cell r="E128">
            <v>9.2470310514801515</v>
          </cell>
          <cell r="G128">
            <v>-25391</v>
          </cell>
          <cell r="H128" t="e">
            <v>#REF!</v>
          </cell>
          <cell r="J128" t="e">
            <v>#REF!</v>
          </cell>
          <cell r="K128">
            <v>29.205205938434954</v>
          </cell>
        </row>
        <row r="129">
          <cell r="A129" t="str">
            <v>LASURECO</v>
          </cell>
          <cell r="C129">
            <v>114288</v>
          </cell>
          <cell r="D129">
            <v>15902.625</v>
          </cell>
          <cell r="E129">
            <v>7.1867380385313746</v>
          </cell>
          <cell r="G129">
            <v>-19018.754000000001</v>
          </cell>
          <cell r="H129" t="e">
            <v>#REF!</v>
          </cell>
          <cell r="J129" t="e">
            <v>#REF!</v>
          </cell>
          <cell r="K129">
            <v>16.629334274992932</v>
          </cell>
        </row>
        <row r="131">
          <cell r="C131">
            <v>297432</v>
          </cell>
          <cell r="D131">
            <v>36218.735000000001</v>
          </cell>
          <cell r="F131">
            <v>180</v>
          </cell>
          <cell r="G131">
            <v>-75849.465799999991</v>
          </cell>
          <cell r="H131" t="e">
            <v>#REF!</v>
          </cell>
          <cell r="I131" t="e">
            <v>#REF!</v>
          </cell>
          <cell r="J131" t="e">
            <v>#REF!</v>
          </cell>
        </row>
        <row r="134">
          <cell r="A134" t="str">
            <v>BUSECO</v>
          </cell>
          <cell r="C134">
            <v>213700</v>
          </cell>
          <cell r="D134">
            <v>29116.652999999998</v>
          </cell>
          <cell r="E134">
            <v>7.3394424833101528</v>
          </cell>
          <cell r="F134">
            <v>18982.426210000005</v>
          </cell>
          <cell r="H134" t="e">
            <v>#REF!</v>
          </cell>
          <cell r="J134" t="e">
            <v>#REF!</v>
          </cell>
          <cell r="K134">
            <v>11.577486522216105</v>
          </cell>
        </row>
        <row r="135">
          <cell r="A135" t="str">
            <v>CAMELCO</v>
          </cell>
          <cell r="C135">
            <v>39714</v>
          </cell>
          <cell r="D135">
            <v>3475.3150000000001</v>
          </cell>
          <cell r="E135">
            <v>11.427453338762097</v>
          </cell>
          <cell r="F135">
            <v>1146</v>
          </cell>
          <cell r="H135" t="e">
            <v>#REF!</v>
          </cell>
          <cell r="J135" t="e">
            <v>#REF!</v>
          </cell>
          <cell r="K135">
            <v>11.362596765295228</v>
          </cell>
        </row>
        <row r="136">
          <cell r="A136" t="str">
            <v>FIBECO</v>
          </cell>
          <cell r="C136">
            <v>263329</v>
          </cell>
          <cell r="D136">
            <v>32805.627</v>
          </cell>
          <cell r="E136">
            <v>8.0269461089708791</v>
          </cell>
          <cell r="F136">
            <v>1780</v>
          </cell>
          <cell r="H136" t="e">
            <v>#REF!</v>
          </cell>
          <cell r="I136" t="e">
            <v>#REF!</v>
          </cell>
          <cell r="K136">
            <v>14.110415417768163</v>
          </cell>
        </row>
        <row r="137">
          <cell r="A137" t="str">
            <v>LANECO</v>
          </cell>
          <cell r="C137">
            <v>102388</v>
          </cell>
          <cell r="D137">
            <v>14437.282999999999</v>
          </cell>
          <cell r="E137">
            <v>7.0919161174578349</v>
          </cell>
          <cell r="G137">
            <v>-1563.5491000000038</v>
          </cell>
          <cell r="H137" t="e">
            <v>#REF!</v>
          </cell>
          <cell r="I137" t="e">
            <v>#REF!</v>
          </cell>
          <cell r="K137">
            <v>16.083394880868173</v>
          </cell>
        </row>
        <row r="138">
          <cell r="A138" t="str">
            <v>MOELCI I</v>
          </cell>
          <cell r="C138">
            <v>75893</v>
          </cell>
          <cell r="D138">
            <v>9889.9889999999996</v>
          </cell>
          <cell r="E138">
            <v>7.6737193539851258</v>
          </cell>
          <cell r="G138">
            <v>-2950.426999999996</v>
          </cell>
          <cell r="H138" t="e">
            <v>#REF!</v>
          </cell>
          <cell r="J138" t="e">
            <v>#REF!</v>
          </cell>
          <cell r="K138">
            <v>12.276866476185171</v>
          </cell>
        </row>
        <row r="139">
          <cell r="A139" t="str">
            <v>MOELCI II</v>
          </cell>
          <cell r="C139">
            <v>191926</v>
          </cell>
          <cell r="D139">
            <v>26925.050999999999</v>
          </cell>
          <cell r="E139">
            <v>7.1281573431374374</v>
          </cell>
          <cell r="F139">
            <v>7906</v>
          </cell>
          <cell r="H139" t="e">
            <v>#REF!</v>
          </cell>
          <cell r="I139" t="e">
            <v>#REF!</v>
          </cell>
          <cell r="K139">
            <v>11.62861777674574</v>
          </cell>
        </row>
        <row r="140">
          <cell r="A140" t="str">
            <v>MORESCO I</v>
          </cell>
          <cell r="C140">
            <v>380635</v>
          </cell>
          <cell r="D140">
            <v>50629.84</v>
          </cell>
          <cell r="E140">
            <v>7.5179972917157158</v>
          </cell>
          <cell r="F140">
            <v>12670</v>
          </cell>
          <cell r="H140" t="e">
            <v>#REF!</v>
          </cell>
          <cell r="I140" t="e">
            <v>#REF!</v>
          </cell>
          <cell r="K140">
            <v>2.2396387364915107</v>
          </cell>
        </row>
        <row r="141">
          <cell r="A141" t="str">
            <v>MORESCO II</v>
          </cell>
          <cell r="C141">
            <v>185561</v>
          </cell>
          <cell r="D141">
            <v>19572.151000000002</v>
          </cell>
          <cell r="E141">
            <v>9.4808690163896649</v>
          </cell>
          <cell r="F141">
            <v>1461</v>
          </cell>
          <cell r="H141" t="e">
            <v>#REF!</v>
          </cell>
          <cell r="J141" t="e">
            <v>#REF!</v>
          </cell>
          <cell r="K141">
            <v>10.630861425826147</v>
          </cell>
        </row>
        <row r="143">
          <cell r="C143">
            <v>1453146</v>
          </cell>
          <cell r="D143">
            <v>186851.90900000001</v>
          </cell>
          <cell r="F143">
            <v>43945.426210000005</v>
          </cell>
          <cell r="G143">
            <v>-4513.9760999999999</v>
          </cell>
          <cell r="H143" t="e">
            <v>#REF!</v>
          </cell>
          <cell r="I143" t="e">
            <v>#REF!</v>
          </cell>
          <cell r="J143" t="e">
            <v>#REF!</v>
          </cell>
        </row>
        <row r="145">
          <cell r="A145" t="str">
            <v>ANECO</v>
          </cell>
          <cell r="C145">
            <v>476741</v>
          </cell>
          <cell r="D145">
            <v>58588.237000000001</v>
          </cell>
          <cell r="E145">
            <v>8.1371453454044023</v>
          </cell>
          <cell r="F145">
            <v>12720</v>
          </cell>
          <cell r="H145" t="e">
            <v>#REF!</v>
          </cell>
          <cell r="I145" t="e">
            <v>#REF!</v>
          </cell>
          <cell r="K145">
            <v>10.683812125748085</v>
          </cell>
        </row>
        <row r="146">
          <cell r="A146" t="str">
            <v>ASELCO</v>
          </cell>
          <cell r="C146">
            <v>320232</v>
          </cell>
          <cell r="D146">
            <v>35936.366000000002</v>
          </cell>
          <cell r="E146">
            <v>8.9110846656002991</v>
          </cell>
          <cell r="F146">
            <v>9337</v>
          </cell>
          <cell r="H146" t="e">
            <v>#REF!</v>
          </cell>
          <cell r="J146" t="e">
            <v>#REF!</v>
          </cell>
          <cell r="K146">
            <v>9.94293257374928</v>
          </cell>
        </row>
        <row r="147">
          <cell r="A147" t="str">
            <v>DIELCO</v>
          </cell>
          <cell r="C147">
            <v>17204</v>
          </cell>
          <cell r="D147">
            <v>2139.6669999999999</v>
          </cell>
          <cell r="E147">
            <v>8.0405034989089419</v>
          </cell>
          <cell r="F147">
            <v>1371.398000000001</v>
          </cell>
          <cell r="H147" t="e">
            <v>#REF!</v>
          </cell>
          <cell r="I147" t="e">
            <v>#REF!</v>
          </cell>
          <cell r="K147">
            <v>5.106361007848002</v>
          </cell>
        </row>
        <row r="148">
          <cell r="A148" t="str">
            <v>SIARELCO</v>
          </cell>
          <cell r="C148">
            <v>28510</v>
          </cell>
          <cell r="D148">
            <v>3446.7</v>
          </cell>
          <cell r="E148">
            <v>8.2716801578321295</v>
          </cell>
          <cell r="F148">
            <v>2436</v>
          </cell>
          <cell r="H148" t="e">
            <v>#REF!</v>
          </cell>
          <cell r="I148" t="e">
            <v>#REF!</v>
          </cell>
          <cell r="K148">
            <v>6.9960342377206999</v>
          </cell>
        </row>
        <row r="149">
          <cell r="A149" t="str">
            <v>SURNECO</v>
          </cell>
          <cell r="C149">
            <v>216712</v>
          </cell>
          <cell r="D149">
            <v>30063.282999999999</v>
          </cell>
          <cell r="E149">
            <v>7.2085274252981622</v>
          </cell>
          <cell r="F149">
            <v>1332</v>
          </cell>
          <cell r="H149" t="e">
            <v>#REF!</v>
          </cell>
          <cell r="J149" t="e">
            <v>#REF!</v>
          </cell>
          <cell r="K149">
            <v>9.3878858718109548</v>
          </cell>
        </row>
        <row r="150">
          <cell r="A150" t="str">
            <v>SURSECO I</v>
          </cell>
          <cell r="C150">
            <v>88076</v>
          </cell>
          <cell r="D150">
            <v>10331.278</v>
          </cell>
          <cell r="E150">
            <v>8.5251795566821453</v>
          </cell>
          <cell r="F150">
            <v>1582</v>
          </cell>
          <cell r="H150" t="e">
            <v>#REF!</v>
          </cell>
          <cell r="I150" t="e">
            <v>#REF!</v>
          </cell>
          <cell r="K150">
            <v>12.095408591914788</v>
          </cell>
        </row>
        <row r="151">
          <cell r="A151" t="str">
            <v>SURSECO II</v>
          </cell>
          <cell r="C151">
            <v>94100</v>
          </cell>
          <cell r="D151">
            <v>11467.084999999999</v>
          </cell>
          <cell r="E151">
            <v>8.206095969463906</v>
          </cell>
          <cell r="G151">
            <v>-2513</v>
          </cell>
          <cell r="H151" t="e">
            <v>#REF!</v>
          </cell>
          <cell r="I151" t="e">
            <v>#REF!</v>
          </cell>
          <cell r="K151">
            <v>14.603291848300209</v>
          </cell>
        </row>
        <row r="153">
          <cell r="C153">
            <v>1241575</v>
          </cell>
          <cell r="D153">
            <v>151972.61599999998</v>
          </cell>
          <cell r="F153">
            <v>28778.398000000001</v>
          </cell>
          <cell r="G153">
            <v>-2513</v>
          </cell>
          <cell r="H153" t="e">
            <v>#REF!</v>
          </cell>
          <cell r="I153" t="e">
            <v>#REF!</v>
          </cell>
          <cell r="J153" t="e">
            <v>#REF!</v>
          </cell>
        </row>
        <row r="155">
          <cell r="A155" t="str">
            <v>DANECO</v>
          </cell>
          <cell r="C155">
            <v>630763</v>
          </cell>
          <cell r="D155">
            <v>80789.285999999993</v>
          </cell>
          <cell r="E155">
            <v>7.8075080401131416</v>
          </cell>
          <cell r="G155">
            <v>-48450</v>
          </cell>
          <cell r="H155" t="e">
            <v>#REF!</v>
          </cell>
          <cell r="I155" t="e">
            <v>#REF!</v>
          </cell>
          <cell r="K155">
            <v>16.589156755904352</v>
          </cell>
        </row>
        <row r="156">
          <cell r="A156" t="str">
            <v>DASURECO</v>
          </cell>
          <cell r="C156">
            <v>396950</v>
          </cell>
          <cell r="D156">
            <v>54337.491999999998</v>
          </cell>
          <cell r="E156">
            <v>7.305269076460136</v>
          </cell>
          <cell r="F156">
            <v>19537</v>
          </cell>
          <cell r="H156" t="e">
            <v>#REF!</v>
          </cell>
          <cell r="I156" t="e">
            <v>#REF!</v>
          </cell>
          <cell r="K156">
            <v>7.305269076460136</v>
          </cell>
        </row>
        <row r="157">
          <cell r="A157" t="str">
            <v>DORECO</v>
          </cell>
          <cell r="C157">
            <v>167254</v>
          </cell>
          <cell r="D157">
            <v>19222.133999999998</v>
          </cell>
          <cell r="E157">
            <v>8.7011150791062022</v>
          </cell>
          <cell r="F157">
            <v>11253</v>
          </cell>
          <cell r="H157" t="e">
            <v>#REF!</v>
          </cell>
          <cell r="I157" t="e">
            <v>#REF!</v>
          </cell>
          <cell r="K157">
            <v>8.7011150791062022</v>
          </cell>
        </row>
        <row r="158">
          <cell r="I158">
            <v>0</v>
          </cell>
        </row>
        <row r="159">
          <cell r="C159">
            <v>1194967</v>
          </cell>
          <cell r="D159">
            <v>154348.91199999998</v>
          </cell>
          <cell r="F159">
            <v>30790</v>
          </cell>
          <cell r="G159">
            <v>-48450</v>
          </cell>
          <cell r="H159" t="e">
            <v>#REF!</v>
          </cell>
          <cell r="I159" t="e">
            <v>#REF!</v>
          </cell>
          <cell r="J159">
            <v>0</v>
          </cell>
        </row>
        <row r="161">
          <cell r="A161" t="str">
            <v>COTELCO</v>
          </cell>
          <cell r="C161">
            <v>270530</v>
          </cell>
          <cell r="D161">
            <v>37197.504999999997</v>
          </cell>
          <cell r="E161">
            <v>7.272799613845069</v>
          </cell>
          <cell r="F161">
            <v>9285</v>
          </cell>
          <cell r="H161" t="e">
            <v>#REF!</v>
          </cell>
          <cell r="J161" t="e">
            <v>#REF!</v>
          </cell>
          <cell r="K161">
            <v>12.901804395822511</v>
          </cell>
        </row>
        <row r="162">
          <cell r="A162" t="str">
            <v>COTELCO-PPALMA</v>
          </cell>
          <cell r="C162">
            <v>76301</v>
          </cell>
          <cell r="D162">
            <v>12626.557000000001</v>
          </cell>
          <cell r="E162">
            <v>6.0428983134515608</v>
          </cell>
          <cell r="G162">
            <v>-2807</v>
          </cell>
          <cell r="H162" t="e">
            <v>#REF!</v>
          </cell>
          <cell r="K162">
            <v>23.87396646135775</v>
          </cell>
        </row>
        <row r="163">
          <cell r="A163" t="str">
            <v>SOCOTECO I</v>
          </cell>
          <cell r="C163">
            <v>298075</v>
          </cell>
          <cell r="D163">
            <v>44845.578000000001</v>
          </cell>
          <cell r="E163">
            <v>6.6466976967049014</v>
          </cell>
          <cell r="G163">
            <v>-553</v>
          </cell>
          <cell r="H163" t="e">
            <v>#REF!</v>
          </cell>
          <cell r="I163" t="e">
            <v>#REF!</v>
          </cell>
          <cell r="K163">
            <v>12.653949204032481</v>
          </cell>
        </row>
        <row r="164">
          <cell r="A164" t="str">
            <v>SOCOTECO II</v>
          </cell>
          <cell r="C164">
            <v>1156997</v>
          </cell>
          <cell r="D164">
            <v>169678.64</v>
          </cell>
          <cell r="E164">
            <v>6.8187545586173952</v>
          </cell>
          <cell r="G164">
            <v>-2973.2155999999959</v>
          </cell>
          <cell r="H164" t="e">
            <v>#REF!</v>
          </cell>
          <cell r="J164" t="e">
            <v>#REF!</v>
          </cell>
          <cell r="K164">
            <v>12.69828628219514</v>
          </cell>
        </row>
        <row r="165">
          <cell r="A165" t="str">
            <v>SUKELCO</v>
          </cell>
          <cell r="C165">
            <v>223123</v>
          </cell>
          <cell r="D165">
            <v>31325.468000000001</v>
          </cell>
          <cell r="E165">
            <v>7.1227347664845739</v>
          </cell>
          <cell r="F165">
            <v>2273</v>
          </cell>
          <cell r="H165" t="e">
            <v>#REF!</v>
          </cell>
          <cell r="I165" t="e">
            <v>#REF!</v>
          </cell>
          <cell r="K165">
            <v>14.950947411455569</v>
          </cell>
        </row>
      </sheetData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Sheet1"/>
    </sheetNames>
    <sheetDataSet>
      <sheetData sheetId="0">
        <row r="5">
          <cell r="U5">
            <v>528743.64807000011</v>
          </cell>
        </row>
        <row r="6">
          <cell r="U6">
            <v>19750.354289999999</v>
          </cell>
        </row>
        <row r="7">
          <cell r="U7">
            <v>11773.95111</v>
          </cell>
        </row>
        <row r="10">
          <cell r="U10">
            <v>54847.612999999998</v>
          </cell>
        </row>
        <row r="11">
          <cell r="U11">
            <v>0</v>
          </cell>
        </row>
        <row r="12">
          <cell r="U12">
            <v>0</v>
          </cell>
        </row>
        <row r="14">
          <cell r="U14">
            <v>25328.889879999999</v>
          </cell>
        </row>
        <row r="16">
          <cell r="U16">
            <v>391369.78434000001</v>
          </cell>
        </row>
        <row r="18">
          <cell r="U18">
            <v>57082.661949999994</v>
          </cell>
        </row>
        <row r="21">
          <cell r="U21">
            <v>15503.7947</v>
          </cell>
        </row>
        <row r="22">
          <cell r="U22">
            <v>444.18600000000004</v>
          </cell>
        </row>
        <row r="25">
          <cell r="U25">
            <v>0</v>
          </cell>
        </row>
        <row r="31">
          <cell r="U31">
            <v>67161.02</v>
          </cell>
        </row>
        <row r="32">
          <cell r="U32">
            <v>278.51</v>
          </cell>
        </row>
        <row r="33">
          <cell r="U33">
            <v>15754.65</v>
          </cell>
        </row>
        <row r="35">
          <cell r="U35">
            <v>18975.830000000002</v>
          </cell>
        </row>
        <row r="38">
          <cell r="U38">
            <v>0</v>
          </cell>
        </row>
        <row r="40">
          <cell r="U40">
            <v>43485.531593333333</v>
          </cell>
        </row>
        <row r="41">
          <cell r="U41">
            <v>35.104860000000002</v>
          </cell>
        </row>
        <row r="42">
          <cell r="U42">
            <v>11839.34345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. of consumers per emp."/>
      <sheetName val="FINANCIAL RATIOS"/>
      <sheetName val="npc per cons"/>
      <sheetName val="Debt Service Ratio audited"/>
      <sheetName val="net profit margin"/>
      <sheetName val="REG1"/>
      <sheetName val="CAR"/>
      <sheetName val="REG2"/>
      <sheetName val="REG3"/>
      <sheetName val="REG4 (CALABARZON)"/>
      <sheetName val="REG4 (MIMAROPA)"/>
      <sheetName val="REG5"/>
      <sheetName val="TOTAL LUZON"/>
      <sheetName val="TOTAL VISAYAS"/>
      <sheetName val="REG6"/>
      <sheetName val="REG7"/>
      <sheetName val="REG8"/>
      <sheetName val="REG9"/>
      <sheetName val="ARMM"/>
      <sheetName val="REG10"/>
      <sheetName val="CARAGA"/>
      <sheetName val="TOTAL MINDANAO"/>
      <sheetName val="REG11"/>
      <sheetName val="REG12"/>
      <sheetName val="SUMMARY"/>
      <sheetName val="b4 and after rfsc profitability"/>
      <sheetName val="ec profitability after"/>
      <sheetName val="LVM Summary"/>
      <sheetName val="Source PIVOT"/>
      <sheetName val="lookup"/>
      <sheetName val="executive summ ok"/>
      <sheetName val="RESULTS OF OPERATIONS front)"/>
      <sheetName val="ECs PROFITABILITY ok"/>
      <sheetName val="ECs PROFITABILITY comparative"/>
      <sheetName val="ReSULTS OF OPER PER REG(FINAL)"/>
      <sheetName val="TOP LOSERS"/>
      <sheetName val="TOP GAINERS"/>
      <sheetName val="TOP GROSSER "/>
      <sheetName val="TOP NO. OF CONSUMERS"/>
      <sheetName val="main (2)"/>
      <sheetName val="PROFITABILITY RATIO"/>
      <sheetName val="NON POWER COST aftr RF NO CDA"/>
      <sheetName val="analysis"/>
      <sheetName val="NON POWER COST COMP aftr RF ALL"/>
      <sheetName val="NON POWER COST COMP aftr RF (2)"/>
      <sheetName val="NON POWER COST COMP net uc&amp;rf"/>
      <sheetName val="NON POWER COST gross uc&amp;rf"/>
      <sheetName val="porposed guarantee fund"/>
      <sheetName val="porposed guarantee fund (2)"/>
      <sheetName val="ECs Profitability w MCC (2)"/>
      <sheetName val="ECs Profitability w MCC"/>
    </sheetNames>
    <sheetDataSet>
      <sheetData sheetId="0"/>
      <sheetData sheetId="1"/>
      <sheetData sheetId="2"/>
      <sheetData sheetId="3"/>
      <sheetData sheetId="4"/>
      <sheetData sheetId="5">
        <row r="13">
          <cell r="B13">
            <v>5501716.7716600001</v>
          </cell>
        </row>
      </sheetData>
      <sheetData sheetId="6">
        <row r="13">
          <cell r="B13">
            <v>749967.79910000006</v>
          </cell>
        </row>
      </sheetData>
      <sheetData sheetId="7">
        <row r="13">
          <cell r="B13">
            <v>94910.624909999999</v>
          </cell>
        </row>
      </sheetData>
      <sheetData sheetId="8">
        <row r="13">
          <cell r="B13">
            <v>952814.13822000008</v>
          </cell>
        </row>
      </sheetData>
      <sheetData sheetId="9">
        <row r="13">
          <cell r="B13">
            <v>4176870.5838799998</v>
          </cell>
        </row>
      </sheetData>
      <sheetData sheetId="10">
        <row r="13">
          <cell r="B13">
            <v>385147.66690000001</v>
          </cell>
        </row>
      </sheetData>
      <sheetData sheetId="11">
        <row r="12">
          <cell r="B12">
            <v>4206998.6312999995</v>
          </cell>
        </row>
      </sheetData>
      <sheetData sheetId="12"/>
      <sheetData sheetId="13"/>
      <sheetData sheetId="14">
        <row r="14">
          <cell r="B14">
            <v>3452720.0906500001</v>
          </cell>
        </row>
      </sheetData>
      <sheetData sheetId="15">
        <row r="14">
          <cell r="B14">
            <v>445252.02546999999</v>
          </cell>
          <cell r="G14">
            <v>2578075.8245700002</v>
          </cell>
          <cell r="L14">
            <v>1471503.7861899999</v>
          </cell>
          <cell r="Q14">
            <v>2121525.7309900001</v>
          </cell>
          <cell r="V14">
            <v>3164142.8834100002</v>
          </cell>
          <cell r="AA14">
            <v>1817441.7028600001</v>
          </cell>
          <cell r="AF14">
            <v>209405.24654999998</v>
          </cell>
          <cell r="AK14">
            <v>977366.67772000004</v>
          </cell>
          <cell r="AP14">
            <v>3414900.7871900005</v>
          </cell>
          <cell r="AT14">
            <v>317809.09830999997</v>
          </cell>
        </row>
        <row r="15">
          <cell r="B15">
            <v>17676.13493</v>
          </cell>
          <cell r="G15">
            <v>104705.79032999999</v>
          </cell>
          <cell r="L15">
            <v>49418.053419999997</v>
          </cell>
          <cell r="Q15">
            <v>76971.065420000014</v>
          </cell>
          <cell r="V15">
            <v>108376.85001000001</v>
          </cell>
          <cell r="AA15">
            <v>34001.543249999995</v>
          </cell>
          <cell r="AF15">
            <v>8300.6546699999999</v>
          </cell>
          <cell r="AK15">
            <v>58920.569989999996</v>
          </cell>
          <cell r="AP15">
            <v>85528.929929999998</v>
          </cell>
          <cell r="AT15">
            <v>12224.851760000001</v>
          </cell>
        </row>
        <row r="16">
          <cell r="B16">
            <v>9556.2661399999997</v>
          </cell>
          <cell r="G16">
            <v>49836.329579999991</v>
          </cell>
          <cell r="L16">
            <v>27473.676629999998</v>
          </cell>
          <cell r="Q16">
            <v>43171.4611</v>
          </cell>
          <cell r="V16">
            <v>92721.864719999998</v>
          </cell>
          <cell r="AA16">
            <v>50225.705139999998</v>
          </cell>
          <cell r="AF16">
            <v>4452.7327599999999</v>
          </cell>
          <cell r="AK16">
            <v>15780.927680000001</v>
          </cell>
          <cell r="AP16">
            <v>71573.854700000011</v>
          </cell>
          <cell r="AT16">
            <v>7038.3278199999995</v>
          </cell>
        </row>
        <row r="17">
          <cell r="B17">
            <v>46177.478799999997</v>
          </cell>
          <cell r="G17">
            <v>208576.42132000002</v>
          </cell>
          <cell r="L17">
            <v>119470.15025999999</v>
          </cell>
          <cell r="Q17">
            <v>0</v>
          </cell>
          <cell r="V17">
            <v>262209.80074999999</v>
          </cell>
          <cell r="AA17">
            <v>175090.85166000001</v>
          </cell>
          <cell r="AF17">
            <v>22626.432350000003</v>
          </cell>
          <cell r="AK17">
            <v>81199.450689999998</v>
          </cell>
          <cell r="AP17">
            <v>184821.27925000002</v>
          </cell>
          <cell r="AT17">
            <v>33299.066590000002</v>
          </cell>
        </row>
        <row r="18">
          <cell r="B18">
            <v>0</v>
          </cell>
          <cell r="G18">
            <v>0</v>
          </cell>
          <cell r="L18">
            <v>1.6840000000000001E-2</v>
          </cell>
          <cell r="Q18">
            <v>0</v>
          </cell>
          <cell r="V18">
            <v>0</v>
          </cell>
          <cell r="AA18">
            <v>1062.3700099999999</v>
          </cell>
          <cell r="AF18">
            <v>0</v>
          </cell>
          <cell r="AK18">
            <v>0</v>
          </cell>
          <cell r="AP18">
            <v>0</v>
          </cell>
          <cell r="AT18">
            <v>0</v>
          </cell>
        </row>
        <row r="19">
          <cell r="B19">
            <v>0</v>
          </cell>
          <cell r="G19">
            <v>0</v>
          </cell>
          <cell r="L19">
            <v>0</v>
          </cell>
          <cell r="Q19">
            <v>76254.224769999986</v>
          </cell>
          <cell r="V19">
            <v>0</v>
          </cell>
          <cell r="AA19">
            <v>4404.3319599999995</v>
          </cell>
          <cell r="AF19">
            <v>0</v>
          </cell>
          <cell r="AK19">
            <v>0</v>
          </cell>
          <cell r="AP19">
            <v>2.6568799999999997</v>
          </cell>
          <cell r="AT19">
            <v>0</v>
          </cell>
        </row>
        <row r="20">
          <cell r="B20">
            <v>371842.14559999999</v>
          </cell>
          <cell r="G20">
            <v>2214957.2833399996</v>
          </cell>
          <cell r="L20">
            <v>1275141.88904</v>
          </cell>
          <cell r="Q20">
            <v>1925128.9797</v>
          </cell>
          <cell r="V20">
            <v>2700834.3679300002</v>
          </cell>
          <cell r="AA20">
            <v>1552656.90084</v>
          </cell>
          <cell r="AF20">
            <v>174025.42676999996</v>
          </cell>
          <cell r="AK20">
            <v>821465.72936000011</v>
          </cell>
          <cell r="AP20">
            <v>3072974.0664300001</v>
          </cell>
          <cell r="AT20">
            <v>265246.85213999997</v>
          </cell>
        </row>
        <row r="21">
          <cell r="B21">
            <v>24862.856640000002</v>
          </cell>
          <cell r="G21">
            <v>79278.686209999985</v>
          </cell>
          <cell r="L21">
            <v>56410.730890000006</v>
          </cell>
          <cell r="Q21">
            <v>48503.61997</v>
          </cell>
          <cell r="V21">
            <v>52942.880319999997</v>
          </cell>
          <cell r="AA21">
            <v>79757.655069999993</v>
          </cell>
          <cell r="AF21">
            <v>12582.385869999998</v>
          </cell>
          <cell r="AK21">
            <v>29726.636749999998</v>
          </cell>
          <cell r="AP21">
            <v>43435.290919999999</v>
          </cell>
          <cell r="AT21">
            <v>16994.952940000003</v>
          </cell>
        </row>
        <row r="22">
          <cell r="B22">
            <v>396705.00224</v>
          </cell>
          <cell r="G22">
            <v>2294235.9695499996</v>
          </cell>
          <cell r="L22">
            <v>1331552.61993</v>
          </cell>
          <cell r="Q22">
            <v>1973632.5996699999</v>
          </cell>
          <cell r="V22">
            <v>2753777.2482500002</v>
          </cell>
          <cell r="AA22">
            <v>1632414.5559100001</v>
          </cell>
          <cell r="AF22">
            <v>186607.81263999996</v>
          </cell>
          <cell r="AK22">
            <v>851192.36611000006</v>
          </cell>
          <cell r="AP22">
            <v>3116409.3573500002</v>
          </cell>
          <cell r="AT22">
            <v>282241.80507999996</v>
          </cell>
        </row>
        <row r="23">
          <cell r="B23">
            <v>329125.0368</v>
          </cell>
          <cell r="G23">
            <v>1976698.0794100002</v>
          </cell>
          <cell r="L23">
            <v>1133308.4073100002</v>
          </cell>
          <cell r="Q23">
            <v>1631285.6486900002</v>
          </cell>
          <cell r="V23">
            <v>2330411.2612600001</v>
          </cell>
          <cell r="AA23">
            <v>1349334.5504799997</v>
          </cell>
          <cell r="AF23">
            <v>151203.46509000001</v>
          </cell>
          <cell r="AK23">
            <v>692602.8676</v>
          </cell>
          <cell r="AP23">
            <v>2691224.2726299996</v>
          </cell>
          <cell r="AT23">
            <v>237152.60646000001</v>
          </cell>
        </row>
        <row r="24">
          <cell r="B24">
            <v>83</v>
          </cell>
          <cell r="G24">
            <v>86</v>
          </cell>
          <cell r="L24">
            <v>85</v>
          </cell>
          <cell r="Q24">
            <v>83</v>
          </cell>
          <cell r="V24">
            <v>85</v>
          </cell>
          <cell r="AA24">
            <v>83</v>
          </cell>
          <cell r="AF24">
            <v>81</v>
          </cell>
          <cell r="AK24">
            <v>81</v>
          </cell>
          <cell r="AP24">
            <v>86</v>
          </cell>
          <cell r="AT24">
            <v>84</v>
          </cell>
        </row>
        <row r="25">
          <cell r="B25">
            <v>53885.52233</v>
          </cell>
          <cell r="G25">
            <v>242623.86202</v>
          </cell>
          <cell r="L25">
            <v>206708.0558</v>
          </cell>
          <cell r="Q25">
            <v>228670.53552000003</v>
          </cell>
          <cell r="V25">
            <v>275902.37296000001</v>
          </cell>
          <cell r="AA25">
            <v>180877.3824</v>
          </cell>
          <cell r="AF25">
            <v>37385.299750000006</v>
          </cell>
          <cell r="AK25">
            <v>122069.47615</v>
          </cell>
          <cell r="AP25">
            <v>378823.64896000002</v>
          </cell>
          <cell r="AT25">
            <v>37721.094469999996</v>
          </cell>
        </row>
        <row r="26">
          <cell r="B26">
            <v>14</v>
          </cell>
          <cell r="G26">
            <v>11</v>
          </cell>
          <cell r="L26">
            <v>16</v>
          </cell>
          <cell r="Q26">
            <v>12</v>
          </cell>
          <cell r="V26">
            <v>10</v>
          </cell>
          <cell r="AA26">
            <v>11</v>
          </cell>
          <cell r="AF26">
            <v>20</v>
          </cell>
          <cell r="AK26">
            <v>14</v>
          </cell>
          <cell r="AP26">
            <v>12</v>
          </cell>
          <cell r="AT26">
            <v>13</v>
          </cell>
        </row>
        <row r="27">
          <cell r="B27">
            <v>13694.44311</v>
          </cell>
          <cell r="G27">
            <v>74914.028119999333</v>
          </cell>
          <cell r="L27">
            <v>-8463.8431800001126</v>
          </cell>
          <cell r="Q27">
            <v>113676.4154599997</v>
          </cell>
          <cell r="V27">
            <v>147463.61403000011</v>
          </cell>
          <cell r="AA27">
            <v>102202.62303000037</v>
          </cell>
          <cell r="AF27">
            <v>-1980.9522000000579</v>
          </cell>
          <cell r="AK27">
            <v>36520.022360000061</v>
          </cell>
          <cell r="AP27">
            <v>46361.435760000604</v>
          </cell>
          <cell r="AT27">
            <v>7368.1041499999556</v>
          </cell>
        </row>
        <row r="28">
          <cell r="B28">
            <v>14439.14234</v>
          </cell>
          <cell r="G28">
            <v>60844.313779999997</v>
          </cell>
          <cell r="L28">
            <v>43087.147700000001</v>
          </cell>
          <cell r="Q28">
            <v>64154.510070000004</v>
          </cell>
          <cell r="V28">
            <v>52958.646390000002</v>
          </cell>
          <cell r="AA28">
            <v>34662.079100000003</v>
          </cell>
          <cell r="AF28">
            <v>2831.8579899999995</v>
          </cell>
          <cell r="AK28">
            <v>25684.724909999997</v>
          </cell>
          <cell r="AP28">
            <v>70924.272669999991</v>
          </cell>
          <cell r="AT28">
            <v>11326.336600000001</v>
          </cell>
        </row>
        <row r="29">
          <cell r="B29">
            <v>650.09</v>
          </cell>
          <cell r="G29">
            <v>19885.829840000002</v>
          </cell>
          <cell r="L29">
            <v>16683.147929999999</v>
          </cell>
          <cell r="Q29">
            <v>2235.3958499999999</v>
          </cell>
          <cell r="V29">
            <v>1695.01215</v>
          </cell>
          <cell r="AA29">
            <v>6835.5742899999996</v>
          </cell>
          <cell r="AF29">
            <v>987.04057999999998</v>
          </cell>
          <cell r="AK29">
            <v>3030.0963199999997</v>
          </cell>
          <cell r="AP29">
            <v>0</v>
          </cell>
          <cell r="AT29">
            <v>213.30700000000002</v>
          </cell>
        </row>
        <row r="30">
          <cell r="B30">
            <v>-1394.7892300000003</v>
          </cell>
          <cell r="G30">
            <v>-5816.1155000006656</v>
          </cell>
          <cell r="L30">
            <v>-68234.13881000012</v>
          </cell>
          <cell r="Q30">
            <v>47286.509539999694</v>
          </cell>
          <cell r="V30">
            <v>92809.955490000109</v>
          </cell>
          <cell r="AA30">
            <v>60704.969640000367</v>
          </cell>
          <cell r="AF30">
            <v>-5799.8507700000573</v>
          </cell>
          <cell r="AK30">
            <v>7805.201130000064</v>
          </cell>
          <cell r="AP30">
            <v>-24562.836909999387</v>
          </cell>
          <cell r="AT30">
            <v>-4171.5394500000448</v>
          </cell>
        </row>
        <row r="31">
          <cell r="B31">
            <v>0</v>
          </cell>
          <cell r="G31">
            <v>0</v>
          </cell>
          <cell r="L31">
            <v>-5</v>
          </cell>
          <cell r="Q31">
            <v>2</v>
          </cell>
          <cell r="V31">
            <v>3</v>
          </cell>
          <cell r="AA31">
            <v>4</v>
          </cell>
          <cell r="AF31">
            <v>-3</v>
          </cell>
          <cell r="AK31">
            <v>1</v>
          </cell>
          <cell r="AP31">
            <v>-1</v>
          </cell>
          <cell r="AT31">
            <v>-1</v>
          </cell>
        </row>
        <row r="32">
          <cell r="B32">
            <v>0</v>
          </cell>
          <cell r="G32">
            <v>15959.75016</v>
          </cell>
          <cell r="L32">
            <v>0</v>
          </cell>
          <cell r="Q32">
            <v>1842.2324699999999</v>
          </cell>
          <cell r="V32">
            <v>0</v>
          </cell>
          <cell r="AA32">
            <v>13726.688610000001</v>
          </cell>
          <cell r="AF32">
            <v>0</v>
          </cell>
          <cell r="AK32">
            <v>0</v>
          </cell>
          <cell r="AP32">
            <v>0</v>
          </cell>
          <cell r="AT32">
            <v>1405.1851300000001</v>
          </cell>
        </row>
        <row r="33">
          <cell r="B33">
            <v>-1394.7892300000003</v>
          </cell>
          <cell r="G33">
            <v>-21775.865660000665</v>
          </cell>
          <cell r="L33">
            <v>-68234.13881000012</v>
          </cell>
          <cell r="Q33">
            <v>45444.277069999691</v>
          </cell>
          <cell r="V33">
            <v>92809.955490000109</v>
          </cell>
          <cell r="AA33">
            <v>46978.281030000362</v>
          </cell>
          <cell r="AF33">
            <v>-5799.8507700000573</v>
          </cell>
          <cell r="AK33">
            <v>7805.201130000064</v>
          </cell>
          <cell r="AP33">
            <v>-24562.836909999387</v>
          </cell>
          <cell r="AT33">
            <v>-5576.7245800000446</v>
          </cell>
        </row>
        <row r="34">
          <cell r="B34">
            <v>0</v>
          </cell>
          <cell r="G34">
            <v>-1</v>
          </cell>
          <cell r="L34">
            <v>-5</v>
          </cell>
          <cell r="Q34">
            <v>2</v>
          </cell>
          <cell r="V34">
            <v>3</v>
          </cell>
          <cell r="AA34">
            <v>3</v>
          </cell>
          <cell r="AF34">
            <v>-3</v>
          </cell>
          <cell r="AK34">
            <v>1</v>
          </cell>
          <cell r="AP34">
            <v>-1</v>
          </cell>
          <cell r="AT34">
            <v>-2</v>
          </cell>
        </row>
        <row r="38">
          <cell r="B38">
            <v>60401.79</v>
          </cell>
          <cell r="G38">
            <v>383460.73</v>
          </cell>
          <cell r="L38">
            <v>182856.38</v>
          </cell>
          <cell r="Q38">
            <v>576330.12</v>
          </cell>
          <cell r="V38">
            <v>886987.83</v>
          </cell>
          <cell r="AA38">
            <v>429703.77</v>
          </cell>
          <cell r="AF38">
            <v>34463.68</v>
          </cell>
          <cell r="AK38">
            <v>51607.49</v>
          </cell>
          <cell r="AP38">
            <v>413805.26</v>
          </cell>
          <cell r="AT38">
            <v>34495.230000000003</v>
          </cell>
        </row>
        <row r="39">
          <cell r="B39">
            <v>278.32</v>
          </cell>
          <cell r="G39">
            <v>28132.26</v>
          </cell>
          <cell r="L39">
            <v>11.7</v>
          </cell>
          <cell r="Q39">
            <v>10045.549999999999</v>
          </cell>
          <cell r="V39">
            <v>0</v>
          </cell>
          <cell r="AA39">
            <v>0</v>
          </cell>
          <cell r="AF39">
            <v>0</v>
          </cell>
          <cell r="AK39">
            <v>0</v>
          </cell>
          <cell r="AP39">
            <v>0</v>
          </cell>
          <cell r="AT39">
            <v>0</v>
          </cell>
        </row>
        <row r="40">
          <cell r="B40">
            <v>12048.9</v>
          </cell>
          <cell r="G40">
            <v>20060.919999999998</v>
          </cell>
          <cell r="L40">
            <v>6638.5</v>
          </cell>
          <cell r="Q40">
            <v>18624.86</v>
          </cell>
          <cell r="V40">
            <v>397046.69</v>
          </cell>
          <cell r="AA40">
            <v>36659.199999999997</v>
          </cell>
          <cell r="AF40">
            <v>1811.74</v>
          </cell>
          <cell r="AK40">
            <v>1226.21</v>
          </cell>
          <cell r="AP40">
            <v>267393.43</v>
          </cell>
          <cell r="AT40">
            <v>11723.97</v>
          </cell>
        </row>
        <row r="41">
          <cell r="B41">
            <v>0</v>
          </cell>
          <cell r="G41">
            <v>0</v>
          </cell>
          <cell r="L41">
            <v>0</v>
          </cell>
          <cell r="Q41">
            <v>0</v>
          </cell>
          <cell r="V41">
            <v>0</v>
          </cell>
          <cell r="AA41">
            <v>0</v>
          </cell>
          <cell r="AF41">
            <v>0</v>
          </cell>
          <cell r="AK41">
            <v>0</v>
          </cell>
          <cell r="AP41">
            <v>0</v>
          </cell>
          <cell r="AT41">
            <v>0</v>
          </cell>
        </row>
        <row r="42">
          <cell r="B42">
            <v>29311.17</v>
          </cell>
          <cell r="G42">
            <v>324529.81</v>
          </cell>
          <cell r="L42">
            <v>175818.19</v>
          </cell>
          <cell r="Q42">
            <v>227595.57</v>
          </cell>
          <cell r="V42">
            <v>346157.62</v>
          </cell>
          <cell r="AA42">
            <v>133211.49</v>
          </cell>
          <cell r="AF42">
            <v>25624.63</v>
          </cell>
          <cell r="AK42">
            <v>135457.60999999999</v>
          </cell>
          <cell r="AP42">
            <v>438057.86</v>
          </cell>
          <cell r="AT42">
            <v>36977.42</v>
          </cell>
        </row>
        <row r="43">
          <cell r="B43">
            <v>0.59247463214016138</v>
          </cell>
          <cell r="G43">
            <v>1.1329256735445932</v>
          </cell>
          <cell r="L43">
            <v>1.0753378447615396</v>
          </cell>
          <cell r="Q43">
            <v>0.96551274400246956</v>
          </cell>
          <cell r="V43">
            <v>0.98460110519487976</v>
          </cell>
          <cell r="AA43">
            <v>0.65966540115886907</v>
          </cell>
          <cell r="AF43">
            <v>1.1013175352554223</v>
          </cell>
          <cell r="AK43">
            <v>1.247350168356423</v>
          </cell>
          <cell r="AP43">
            <v>1.1545052069416515</v>
          </cell>
          <cell r="AT43">
            <v>1.0471593852086027</v>
          </cell>
        </row>
        <row r="44">
          <cell r="B44">
            <v>0</v>
          </cell>
          <cell r="G44">
            <v>0</v>
          </cell>
          <cell r="L44">
            <v>0</v>
          </cell>
          <cell r="Q44">
            <v>0</v>
          </cell>
          <cell r="V44">
            <v>0</v>
          </cell>
          <cell r="AA44">
            <v>0</v>
          </cell>
          <cell r="AF44">
            <v>0</v>
          </cell>
          <cell r="AK44">
            <v>0</v>
          </cell>
          <cell r="AP44">
            <v>0</v>
          </cell>
          <cell r="AT44">
            <v>0</v>
          </cell>
        </row>
        <row r="45">
          <cell r="B45">
            <v>0</v>
          </cell>
          <cell r="G45">
            <v>208421.07</v>
          </cell>
          <cell r="L45">
            <v>126286.25</v>
          </cell>
          <cell r="Q45">
            <v>156702.65</v>
          </cell>
          <cell r="V45">
            <v>233566.13</v>
          </cell>
          <cell r="AA45">
            <v>133319.07999999999</v>
          </cell>
          <cell r="AF45">
            <v>20592.060000000001</v>
          </cell>
          <cell r="AK45">
            <v>74801.06</v>
          </cell>
          <cell r="AP45">
            <v>322472.87</v>
          </cell>
          <cell r="AT45">
            <v>28075.5</v>
          </cell>
        </row>
        <row r="46">
          <cell r="B46">
            <v>0</v>
          </cell>
          <cell r="G46">
            <v>0.94895100548682731</v>
          </cell>
          <cell r="L46">
            <v>1.0028834540262137</v>
          </cell>
          <cell r="Q46">
            <v>0.86454745135075328</v>
          </cell>
          <cell r="V46">
            <v>0.9020275540822118</v>
          </cell>
          <cell r="AA46">
            <v>0.88923219195207637</v>
          </cell>
          <cell r="AF46">
            <v>1.2256897676894369</v>
          </cell>
          <cell r="AK46">
            <v>0.97199935416496097</v>
          </cell>
          <cell r="AP46">
            <v>1.0784147049787753</v>
          </cell>
          <cell r="AT46">
            <v>1.06547216061325</v>
          </cell>
        </row>
        <row r="47">
          <cell r="B47">
            <v>36569.461503333332</v>
          </cell>
          <cell r="G47">
            <v>217233.19196111112</v>
          </cell>
          <cell r="L47">
            <v>130466.06810444446</v>
          </cell>
          <cell r="Q47">
            <v>199976.7399188889</v>
          </cell>
          <cell r="V47">
            <v>271705.88000777777</v>
          </cell>
          <cell r="AA47">
            <v>153262.1285122222</v>
          </cell>
          <cell r="AF47">
            <v>16327.864284444446</v>
          </cell>
          <cell r="AK47">
            <v>85339.877952222218</v>
          </cell>
          <cell r="AP47">
            <v>303547.83323444444</v>
          </cell>
          <cell r="AT47">
            <v>25692.146444444443</v>
          </cell>
        </row>
        <row r="48">
          <cell r="B48">
            <v>33.031879999999994</v>
          </cell>
          <cell r="G48">
            <v>16.543700000000001</v>
          </cell>
          <cell r="L48">
            <v>6.2064399999999997</v>
          </cell>
          <cell r="Q48">
            <v>0</v>
          </cell>
          <cell r="V48">
            <v>2275.8489100000002</v>
          </cell>
          <cell r="AA48">
            <v>0</v>
          </cell>
          <cell r="AF48">
            <v>203.31745000000001</v>
          </cell>
          <cell r="AK48">
            <v>52.86918</v>
          </cell>
          <cell r="AP48">
            <v>490.01438999999999</v>
          </cell>
          <cell r="AT48">
            <v>6.4880000000000004</v>
          </cell>
        </row>
        <row r="49">
          <cell r="B49">
            <v>9087.6762400000007</v>
          </cell>
          <cell r="G49">
            <v>47292.789600000004</v>
          </cell>
          <cell r="L49">
            <v>28221.511890000002</v>
          </cell>
          <cell r="Q49">
            <v>42086.142599999999</v>
          </cell>
          <cell r="V49">
            <v>88745.958309999987</v>
          </cell>
          <cell r="AA49">
            <v>38957.677250000001</v>
          </cell>
          <cell r="AF49">
            <v>3530.7943599999999</v>
          </cell>
          <cell r="AK49">
            <v>15199.43388</v>
          </cell>
          <cell r="AP49">
            <v>71141.248260000008</v>
          </cell>
          <cell r="AT49">
            <v>6610.1131299999997</v>
          </cell>
        </row>
        <row r="53">
          <cell r="B53">
            <v>113088.16184</v>
          </cell>
          <cell r="G53">
            <v>205569.28868999999</v>
          </cell>
          <cell r="L53">
            <v>200892.53253</v>
          </cell>
          <cell r="Q53">
            <v>13089.56178</v>
          </cell>
          <cell r="V53">
            <v>34747.341359999999</v>
          </cell>
          <cell r="AA53">
            <v>47190.096749999997</v>
          </cell>
          <cell r="AF53">
            <v>54960.514159999999</v>
          </cell>
          <cell r="AK53">
            <v>105932.56573999999</v>
          </cell>
          <cell r="AP53">
            <v>182.38404</v>
          </cell>
          <cell r="AT53">
            <v>23387.914079999999</v>
          </cell>
        </row>
        <row r="54">
          <cell r="B54">
            <v>115808.73957000001</v>
          </cell>
          <cell r="G54">
            <v>218724.48668999999</v>
          </cell>
          <cell r="L54">
            <v>209253.46884000002</v>
          </cell>
          <cell r="Q54">
            <v>15381.358779999999</v>
          </cell>
          <cell r="V54">
            <v>34747.341359999999</v>
          </cell>
          <cell r="AA54">
            <v>47190.096749999997</v>
          </cell>
          <cell r="AF54">
            <v>57058.70405</v>
          </cell>
          <cell r="AK54">
            <v>108419.78393999999</v>
          </cell>
          <cell r="AP54">
            <v>3869.5812000000001</v>
          </cell>
          <cell r="AT54">
            <v>24057.446989999997</v>
          </cell>
        </row>
        <row r="55">
          <cell r="B55">
            <v>-2.2349040304342469</v>
          </cell>
          <cell r="G55">
            <v>-2.0000000000000004</v>
          </cell>
          <cell r="L55">
            <v>-1.2046488344814905</v>
          </cell>
          <cell r="Q55">
            <v>0</v>
          </cell>
          <cell r="V55">
            <v>0</v>
          </cell>
          <cell r="AA55">
            <v>0</v>
          </cell>
          <cell r="AF55">
            <v>-1.5383458413432998</v>
          </cell>
          <cell r="AK55">
            <v>-1.0000012865795691</v>
          </cell>
          <cell r="AP55">
            <v>0</v>
          </cell>
          <cell r="AT55">
            <v>-2.0048836805399537</v>
          </cell>
        </row>
        <row r="56">
          <cell r="B56">
            <v>-2720.5777300000045</v>
          </cell>
          <cell r="G56">
            <v>-13155.198000000004</v>
          </cell>
          <cell r="L56">
            <v>-8360.9363100000191</v>
          </cell>
          <cell r="Q56">
            <v>-2291.7969999999987</v>
          </cell>
          <cell r="V56">
            <v>0</v>
          </cell>
          <cell r="AA56">
            <v>0</v>
          </cell>
          <cell r="AF56">
            <v>-2098.1898900000015</v>
          </cell>
          <cell r="AK56">
            <v>-2487.218200000003</v>
          </cell>
          <cell r="AP56">
            <v>-3687.1971600000002</v>
          </cell>
          <cell r="AT56">
            <v>-669.53290999999808</v>
          </cell>
        </row>
        <row r="57">
          <cell r="B57">
            <v>9447.4330200000004</v>
          </cell>
          <cell r="G57">
            <v>128362.62078</v>
          </cell>
          <cell r="L57">
            <v>174601.12116000001</v>
          </cell>
          <cell r="Q57">
            <v>34134.564549999996</v>
          </cell>
          <cell r="V57">
            <v>0</v>
          </cell>
          <cell r="AA57">
            <v>1E-3</v>
          </cell>
          <cell r="AF57">
            <v>41360.109020000004</v>
          </cell>
          <cell r="AK57">
            <v>35333.31467</v>
          </cell>
          <cell r="AP57">
            <v>-3687.1971600000002</v>
          </cell>
          <cell r="AT57">
            <v>3519.3566099999998</v>
          </cell>
        </row>
        <row r="67">
          <cell r="B67">
            <v>0</v>
          </cell>
          <cell r="G67">
            <v>0</v>
          </cell>
          <cell r="L67">
            <v>0</v>
          </cell>
          <cell r="Q67">
            <v>0</v>
          </cell>
          <cell r="V67">
            <v>0</v>
          </cell>
          <cell r="AA67">
            <v>0</v>
          </cell>
          <cell r="AF67">
            <v>0</v>
          </cell>
          <cell r="AK67">
            <v>0</v>
          </cell>
          <cell r="AP67">
            <v>0</v>
          </cell>
          <cell r="AT67">
            <v>0</v>
          </cell>
        </row>
        <row r="68">
          <cell r="B68">
            <v>100</v>
          </cell>
          <cell r="G68">
            <v>99.28</v>
          </cell>
          <cell r="L68">
            <v>100</v>
          </cell>
          <cell r="Q68">
            <v>100</v>
          </cell>
          <cell r="V68">
            <v>99.84</v>
          </cell>
          <cell r="AA68">
            <v>100</v>
          </cell>
          <cell r="AF68">
            <v>100</v>
          </cell>
          <cell r="AK68">
            <v>97.51</v>
          </cell>
          <cell r="AP68">
            <v>98.72</v>
          </cell>
          <cell r="AT68">
            <v>100</v>
          </cell>
        </row>
      </sheetData>
      <sheetData sheetId="16">
        <row r="10">
          <cell r="B10">
            <v>483250.93328</v>
          </cell>
        </row>
      </sheetData>
      <sheetData sheetId="17">
        <row r="14">
          <cell r="B14">
            <v>5451004.4717699997</v>
          </cell>
        </row>
      </sheetData>
      <sheetData sheetId="18">
        <row r="15">
          <cell r="B15">
            <v>411040.25579999998</v>
          </cell>
        </row>
      </sheetData>
      <sheetData sheetId="19">
        <row r="13">
          <cell r="B13">
            <v>2244727.8267899998</v>
          </cell>
        </row>
      </sheetData>
      <sheetData sheetId="20">
        <row r="14">
          <cell r="B14">
            <v>3806909.50538</v>
          </cell>
        </row>
      </sheetData>
      <sheetData sheetId="21"/>
      <sheetData sheetId="22">
        <row r="13">
          <cell r="B13">
            <v>5614880.4094700003</v>
          </cell>
        </row>
      </sheetData>
      <sheetData sheetId="23">
        <row r="13">
          <cell r="B13">
            <v>2484840.4464599998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Sheet1"/>
    </sheetNames>
    <sheetDataSet>
      <sheetData sheetId="0">
        <row r="5">
          <cell r="U5">
            <v>2310171.38961</v>
          </cell>
        </row>
        <row r="6">
          <cell r="U6">
            <v>124339.24556000001</v>
          </cell>
        </row>
        <row r="7">
          <cell r="U7">
            <v>73818.609910000014</v>
          </cell>
        </row>
        <row r="10">
          <cell r="U10">
            <v>128583.29066</v>
          </cell>
        </row>
        <row r="11">
          <cell r="U11">
            <v>0</v>
          </cell>
        </row>
        <row r="12">
          <cell r="U12">
            <v>0</v>
          </cell>
        </row>
        <row r="14">
          <cell r="U14">
            <v>86840.306050000014</v>
          </cell>
        </row>
        <row r="16">
          <cell r="U16">
            <v>1694713.0827700002</v>
          </cell>
        </row>
        <row r="18">
          <cell r="U18">
            <v>248110.78172</v>
          </cell>
        </row>
        <row r="21">
          <cell r="U21">
            <v>63621.536410000008</v>
          </cell>
        </row>
        <row r="22">
          <cell r="U22">
            <v>16691.629500000003</v>
          </cell>
        </row>
        <row r="25">
          <cell r="U25">
            <v>17494.222300000001</v>
          </cell>
        </row>
        <row r="31">
          <cell r="U31">
            <v>307683.06</v>
          </cell>
        </row>
        <row r="32">
          <cell r="U32">
            <v>41536.959999999999</v>
          </cell>
        </row>
        <row r="33">
          <cell r="U33">
            <v>51139</v>
          </cell>
        </row>
        <row r="35">
          <cell r="U35">
            <v>290169.56</v>
          </cell>
        </row>
        <row r="38">
          <cell r="U38">
            <v>186667.97</v>
          </cell>
        </row>
        <row r="40">
          <cell r="U40">
            <v>193288.89227666671</v>
          </cell>
        </row>
        <row r="41">
          <cell r="U41">
            <v>30.170900000000003</v>
          </cell>
        </row>
        <row r="42">
          <cell r="U42">
            <v>72258.11357999999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Sheet1"/>
    </sheetNames>
    <sheetDataSet>
      <sheetData sheetId="0">
        <row r="5">
          <cell r="U5">
            <v>1451113.4262900001</v>
          </cell>
        </row>
        <row r="6">
          <cell r="U6">
            <v>58722.29105</v>
          </cell>
        </row>
        <row r="7">
          <cell r="U7">
            <v>43708.343299999993</v>
          </cell>
        </row>
        <row r="10">
          <cell r="U10">
            <v>69712.801290000003</v>
          </cell>
        </row>
        <row r="11">
          <cell r="U11">
            <v>0</v>
          </cell>
        </row>
        <row r="12">
          <cell r="U12">
            <v>0</v>
          </cell>
        </row>
        <row r="14">
          <cell r="U14">
            <v>82480.651459999994</v>
          </cell>
        </row>
        <row r="16">
          <cell r="U16">
            <v>1115766.5936699999</v>
          </cell>
        </row>
        <row r="18">
          <cell r="U18">
            <v>233816.74235000001</v>
          </cell>
        </row>
        <row r="21">
          <cell r="U21">
            <v>45517.840130000004</v>
          </cell>
        </row>
        <row r="22">
          <cell r="U22">
            <v>17947.57792</v>
          </cell>
        </row>
        <row r="25">
          <cell r="U25">
            <v>0</v>
          </cell>
        </row>
        <row r="31">
          <cell r="U31">
            <v>139008.35999999999</v>
          </cell>
        </row>
        <row r="32">
          <cell r="U32">
            <v>11.7</v>
          </cell>
        </row>
        <row r="33">
          <cell r="U33">
            <v>19530.55</v>
          </cell>
        </row>
        <row r="35">
          <cell r="U35">
            <v>192657.68</v>
          </cell>
        </row>
        <row r="38">
          <cell r="U38">
            <v>123697.53</v>
          </cell>
        </row>
        <row r="40">
          <cell r="U40">
            <v>127911.62315888889</v>
          </cell>
        </row>
        <row r="41">
          <cell r="U41">
            <v>17.67259</v>
          </cell>
        </row>
        <row r="42">
          <cell r="U42">
            <v>39724.7091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Sheet1"/>
    </sheetNames>
    <sheetDataSet>
      <sheetData sheetId="0">
        <row r="5">
          <cell r="U5">
            <v>2255552.0158099998</v>
          </cell>
        </row>
        <row r="6">
          <cell r="U6">
            <v>85315.191810000018</v>
          </cell>
        </row>
        <row r="7">
          <cell r="U7">
            <v>58800.939419999995</v>
          </cell>
        </row>
        <row r="10">
          <cell r="U10">
            <v>0</v>
          </cell>
        </row>
        <row r="11">
          <cell r="U11">
            <v>0</v>
          </cell>
        </row>
        <row r="12">
          <cell r="U12">
            <v>65536.115790000011</v>
          </cell>
        </row>
        <row r="14">
          <cell r="U14">
            <v>55600.026689999999</v>
          </cell>
        </row>
        <row r="16">
          <cell r="U16">
            <v>1702185.2320900001</v>
          </cell>
        </row>
        <row r="18">
          <cell r="U18">
            <v>279052.07986</v>
          </cell>
        </row>
        <row r="21">
          <cell r="U21">
            <v>80583.700019999989</v>
          </cell>
        </row>
        <row r="22">
          <cell r="U22">
            <v>152.76681999999994</v>
          </cell>
        </row>
        <row r="25">
          <cell r="U25">
            <v>8379.5262700000003</v>
          </cell>
        </row>
        <row r="31">
          <cell r="U31">
            <v>453806.74</v>
          </cell>
        </row>
        <row r="32">
          <cell r="U32">
            <v>41651.949999999997</v>
          </cell>
        </row>
        <row r="33">
          <cell r="U33">
            <v>33331.910000000003</v>
          </cell>
        </row>
        <row r="35">
          <cell r="U35">
            <v>295832.38</v>
          </cell>
        </row>
        <row r="38">
          <cell r="U38">
            <v>3370.94</v>
          </cell>
        </row>
        <row r="40">
          <cell r="U40">
            <v>224351.73354555559</v>
          </cell>
        </row>
        <row r="41">
          <cell r="U41">
            <v>39.65</v>
          </cell>
        </row>
        <row r="42">
          <cell r="U42">
            <v>114829.07883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Sheet1"/>
    </sheetNames>
    <sheetDataSet>
      <sheetData sheetId="0">
        <row r="5">
          <cell r="U5">
            <v>3235136.55779</v>
          </cell>
        </row>
        <row r="6">
          <cell r="U6">
            <v>122787.45526999999</v>
          </cell>
        </row>
        <row r="7">
          <cell r="U7">
            <v>125696.4906</v>
          </cell>
        </row>
        <row r="10">
          <cell r="U10">
            <v>254881.67211000004</v>
          </cell>
        </row>
        <row r="11">
          <cell r="U11">
            <v>0</v>
          </cell>
        </row>
        <row r="12">
          <cell r="U12">
            <v>0</v>
          </cell>
        </row>
        <row r="14">
          <cell r="U14">
            <v>46849.106780000002</v>
          </cell>
        </row>
        <row r="16">
          <cell r="U16">
            <v>2380892.4889799999</v>
          </cell>
        </row>
        <row r="18">
          <cell r="U18">
            <v>347268.94336999999</v>
          </cell>
        </row>
        <row r="21">
          <cell r="U21">
            <v>55391.965589999993</v>
          </cell>
        </row>
        <row r="22">
          <cell r="U22">
            <v>1732.5010199999999</v>
          </cell>
        </row>
        <row r="25">
          <cell r="U25">
            <v>0</v>
          </cell>
        </row>
        <row r="31">
          <cell r="U31">
            <v>998874.03</v>
          </cell>
        </row>
        <row r="32">
          <cell r="U32">
            <v>0</v>
          </cell>
        </row>
        <row r="33">
          <cell r="U33">
            <v>367035.7</v>
          </cell>
        </row>
        <row r="35">
          <cell r="U35">
            <v>432870.84</v>
          </cell>
        </row>
        <row r="38">
          <cell r="U38">
            <v>286724.15999999997</v>
          </cell>
        </row>
        <row r="40">
          <cell r="U40">
            <v>264735.78845333331</v>
          </cell>
        </row>
        <row r="41">
          <cell r="U41">
            <v>758.14609999999993</v>
          </cell>
        </row>
        <row r="42">
          <cell r="U42">
            <v>125159.01274999999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Sheet1"/>
    </sheetNames>
    <sheetDataSet>
      <sheetData sheetId="0">
        <row r="5">
          <cell r="U5">
            <v>1635033.25587</v>
          </cell>
        </row>
        <row r="6">
          <cell r="U6">
            <v>39213.790950000002</v>
          </cell>
        </row>
        <row r="7">
          <cell r="U7">
            <v>64383.366819999996</v>
          </cell>
        </row>
        <row r="10">
          <cell r="U10">
            <v>158551.91865000001</v>
          </cell>
        </row>
        <row r="11">
          <cell r="U11">
            <v>1123.9302200000002</v>
          </cell>
        </row>
        <row r="12">
          <cell r="U12">
            <v>-38676.511209999997</v>
          </cell>
        </row>
        <row r="14">
          <cell r="U14">
            <v>89966.269189999992</v>
          </cell>
        </row>
        <row r="16">
          <cell r="U16">
            <v>1197374.01932</v>
          </cell>
        </row>
        <row r="18">
          <cell r="U18">
            <v>210073.44325000001</v>
          </cell>
        </row>
        <row r="21">
          <cell r="U21">
            <v>39488.348570000002</v>
          </cell>
        </row>
        <row r="22">
          <cell r="U22">
            <v>7713.8549300000013</v>
          </cell>
        </row>
        <row r="25">
          <cell r="U25">
            <v>15440.923940000001</v>
          </cell>
        </row>
        <row r="31">
          <cell r="U31">
            <v>441692.4</v>
          </cell>
        </row>
        <row r="32">
          <cell r="U32">
            <v>0</v>
          </cell>
        </row>
        <row r="33">
          <cell r="U33">
            <v>25107.75</v>
          </cell>
        </row>
        <row r="35">
          <cell r="U35">
            <v>150703.06</v>
          </cell>
        </row>
        <row r="38">
          <cell r="U38">
            <v>130009.66</v>
          </cell>
        </row>
        <row r="40">
          <cell r="U40">
            <v>118350.83530777779</v>
          </cell>
        </row>
        <row r="41">
          <cell r="U41">
            <v>0</v>
          </cell>
        </row>
        <row r="42">
          <cell r="U42">
            <v>62349.728689999989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Sheet1"/>
    </sheetNames>
    <sheetDataSet>
      <sheetData sheetId="0">
        <row r="5">
          <cell r="U5">
            <v>257604.54925000001</v>
          </cell>
        </row>
        <row r="6">
          <cell r="U6">
            <v>9466.56077</v>
          </cell>
        </row>
        <row r="7">
          <cell r="U7">
            <v>5541.87302</v>
          </cell>
        </row>
        <row r="10">
          <cell r="U10">
            <v>27199.368729999998</v>
          </cell>
        </row>
        <row r="11">
          <cell r="U11">
            <v>0</v>
          </cell>
        </row>
        <row r="12">
          <cell r="U12">
            <v>0</v>
          </cell>
        </row>
        <row r="14">
          <cell r="U14">
            <v>14174.879100000002</v>
          </cell>
        </row>
        <row r="16">
          <cell r="U16">
            <v>183376.58408999999</v>
          </cell>
        </row>
        <row r="18">
          <cell r="U18">
            <v>41930.421600000001</v>
          </cell>
        </row>
        <row r="21">
          <cell r="U21">
            <v>2832.8226299999997</v>
          </cell>
        </row>
        <row r="22">
          <cell r="U22">
            <v>2678.8936299999996</v>
          </cell>
        </row>
        <row r="25">
          <cell r="U25">
            <v>0</v>
          </cell>
        </row>
        <row r="31">
          <cell r="U31">
            <v>27914.25</v>
          </cell>
        </row>
        <row r="32">
          <cell r="U32">
            <v>0</v>
          </cell>
        </row>
        <row r="33">
          <cell r="U33">
            <v>2969.45</v>
          </cell>
        </row>
        <row r="35">
          <cell r="U35">
            <v>27493.52</v>
          </cell>
        </row>
        <row r="38">
          <cell r="U38">
            <v>23367.919999999998</v>
          </cell>
        </row>
        <row r="40">
          <cell r="U40">
            <v>19978.457463333332</v>
          </cell>
        </row>
        <row r="41">
          <cell r="U41">
            <v>199.74553</v>
          </cell>
        </row>
        <row r="42">
          <cell r="U42">
            <v>3847.8709899999999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D93"/>
  <sheetViews>
    <sheetView tabSelected="1" zoomScale="70" zoomScaleNormal="70" workbookViewId="0">
      <pane xSplit="1" ySplit="10" topLeftCell="AV68" activePane="bottomRight" state="frozen"/>
      <selection activeCell="A9" sqref="A9:XFD9"/>
      <selection pane="topRight" activeCell="A9" sqref="A9:XFD9"/>
      <selection pane="bottomLeft" activeCell="A9" sqref="A9:XFD9"/>
      <selection pane="bottomRight" activeCell="AZ74" sqref="AZ74"/>
    </sheetView>
  </sheetViews>
  <sheetFormatPr defaultColWidth="9.140625" defaultRowHeight="15" x14ac:dyDescent="0.2"/>
  <cols>
    <col min="1" max="1" width="41" style="2" customWidth="1"/>
    <col min="2" max="2" width="14.42578125" style="2" bestFit="1" customWidth="1"/>
    <col min="3" max="3" width="14.42578125" style="2" customWidth="1"/>
    <col min="4" max="4" width="15.140625" style="2" bestFit="1" customWidth="1"/>
    <col min="5" max="5" width="10.5703125" style="2" bestFit="1" customWidth="1"/>
    <col min="6" max="6" width="1.5703125" style="2" customWidth="1"/>
    <col min="7" max="8" width="16.140625" style="2" customWidth="1"/>
    <col min="9" max="9" width="17" style="2" bestFit="1" customWidth="1"/>
    <col min="10" max="10" width="11.5703125" style="2" bestFit="1" customWidth="1"/>
    <col min="11" max="11" width="1.5703125" style="2" customWidth="1"/>
    <col min="12" max="12" width="18.140625" style="2" customWidth="1"/>
    <col min="13" max="13" width="16.42578125" style="2" bestFit="1" customWidth="1"/>
    <col min="14" max="14" width="17" style="2" bestFit="1" customWidth="1"/>
    <col min="15" max="15" width="10.5703125" style="2" customWidth="1"/>
    <col min="16" max="16" width="1.5703125" style="2" customWidth="1"/>
    <col min="17" max="17" width="18.140625" style="2" customWidth="1"/>
    <col min="18" max="18" width="16.140625" style="2" customWidth="1"/>
    <col min="19" max="19" width="17" style="2" bestFit="1" customWidth="1"/>
    <col min="20" max="20" width="12.5703125" style="2" bestFit="1" customWidth="1"/>
    <col min="21" max="21" width="1.42578125" style="2" customWidth="1"/>
    <col min="22" max="23" width="16.140625" style="2" customWidth="1"/>
    <col min="24" max="24" width="17" style="2" bestFit="1" customWidth="1"/>
    <col min="25" max="25" width="10.5703125" style="2" bestFit="1" customWidth="1"/>
    <col min="26" max="26" width="1.5703125" style="2" customWidth="1"/>
    <col min="27" max="27" width="15.85546875" style="2" customWidth="1"/>
    <col min="28" max="28" width="16.140625" style="2" customWidth="1"/>
    <col min="29" max="29" width="17" style="2" bestFit="1" customWidth="1"/>
    <col min="30" max="30" width="11.140625" style="2" bestFit="1" customWidth="1"/>
    <col min="31" max="31" width="1.42578125" style="2" customWidth="1"/>
    <col min="32" max="32" width="16.140625" style="2" customWidth="1"/>
    <col min="33" max="33" width="14.42578125" style="2" customWidth="1"/>
    <col min="34" max="34" width="15.140625" style="2" bestFit="1" customWidth="1"/>
    <col min="35" max="35" width="10.5703125" style="2" customWidth="1"/>
    <col min="36" max="36" width="1.5703125" style="2" customWidth="1"/>
    <col min="37" max="37" width="14.42578125" style="2" bestFit="1" customWidth="1"/>
    <col min="38" max="38" width="14.42578125" style="2" customWidth="1"/>
    <col min="39" max="39" width="15.140625" style="2" bestFit="1" customWidth="1"/>
    <col min="40" max="40" width="10.5703125" style="2" customWidth="1"/>
    <col min="41" max="41" width="1.42578125" style="2" customWidth="1"/>
    <col min="42" max="42" width="16.42578125" style="2" customWidth="1"/>
    <col min="43" max="43" width="16.140625" style="2" customWidth="1"/>
    <col min="44" max="44" width="17" style="2" bestFit="1" customWidth="1"/>
    <col min="45" max="45" width="10.5703125" style="2" customWidth="1"/>
    <col min="46" max="46" width="17.140625" style="2" customWidth="1"/>
    <col min="47" max="47" width="14.42578125" style="2" customWidth="1"/>
    <col min="48" max="48" width="15.140625" style="2" bestFit="1" customWidth="1"/>
    <col min="49" max="49" width="10.5703125" style="2" bestFit="1" customWidth="1"/>
    <col min="50" max="50" width="1.5703125" style="2" customWidth="1"/>
    <col min="51" max="52" width="17.5703125" style="2" bestFit="1" customWidth="1"/>
    <col min="53" max="53" width="18.42578125" style="2" bestFit="1" customWidth="1"/>
    <col min="54" max="54" width="10.5703125" style="2" customWidth="1"/>
    <col min="55" max="55" width="12.5703125" style="2" customWidth="1"/>
    <col min="56" max="56" width="22.85546875" style="2" customWidth="1"/>
    <col min="57" max="16384" width="9.140625" style="2"/>
  </cols>
  <sheetData>
    <row r="1" spans="1:56" ht="18" customHeight="1" x14ac:dyDescent="0.25">
      <c r="A1" s="1" t="s">
        <v>0</v>
      </c>
      <c r="L1" s="1"/>
      <c r="M1" s="1"/>
      <c r="BC1"/>
      <c r="BD1"/>
    </row>
    <row r="2" spans="1:56" ht="18" customHeight="1" x14ac:dyDescent="0.25">
      <c r="A2" s="1" t="str">
        <f>[1]REG1!A2</f>
        <v>Financial Profile as of September 30, 2024</v>
      </c>
      <c r="L2" s="1"/>
      <c r="M2" s="1"/>
      <c r="BC2"/>
      <c r="BD2"/>
    </row>
    <row r="3" spans="1:56" ht="18" customHeight="1" x14ac:dyDescent="0.25">
      <c r="A3" s="1" t="str">
        <f>[1]REG1!A3</f>
        <v>With Comparative Figures as of September 30, 2023</v>
      </c>
      <c r="L3" s="1"/>
      <c r="M3" s="1"/>
      <c r="BC3"/>
      <c r="BD3"/>
    </row>
    <row r="4" spans="1:56" x14ac:dyDescent="0.2">
      <c r="A4" s="3" t="s">
        <v>1</v>
      </c>
      <c r="BC4"/>
      <c r="BD4"/>
    </row>
    <row r="5" spans="1:56" ht="15" customHeight="1" x14ac:dyDescent="0.25">
      <c r="A5"/>
      <c r="AK5" s="4"/>
      <c r="AL5" s="4"/>
      <c r="AM5" s="4"/>
      <c r="AN5" s="4"/>
      <c r="AO5" s="5"/>
      <c r="AP5" s="4"/>
      <c r="AQ5" s="4"/>
      <c r="AR5" s="4"/>
      <c r="AS5" s="4"/>
      <c r="BC5"/>
      <c r="BD5"/>
    </row>
    <row r="6" spans="1:56" ht="15.75" x14ac:dyDescent="0.25">
      <c r="A6"/>
      <c r="B6" s="4"/>
      <c r="C6" s="4"/>
      <c r="D6" s="4"/>
      <c r="E6" s="4"/>
      <c r="G6" s="4"/>
      <c r="H6" s="4"/>
      <c r="I6" s="4"/>
      <c r="J6" s="4"/>
      <c r="K6" s="6"/>
      <c r="L6" s="4"/>
      <c r="M6" s="4"/>
      <c r="N6" s="4"/>
      <c r="O6" s="4"/>
      <c r="P6" s="7"/>
      <c r="Q6" s="4"/>
      <c r="R6" s="4"/>
      <c r="S6" s="4"/>
      <c r="T6" s="4"/>
      <c r="U6" s="6"/>
      <c r="V6" s="4"/>
      <c r="W6" s="4"/>
      <c r="X6" s="4"/>
      <c r="Y6" s="4"/>
      <c r="Z6" s="6"/>
      <c r="AA6" s="4"/>
      <c r="AB6" s="4"/>
      <c r="AC6" s="4"/>
      <c r="AD6" s="4"/>
      <c r="AE6" s="6"/>
      <c r="AF6" s="8"/>
      <c r="AG6" s="8"/>
      <c r="AH6" s="8"/>
      <c r="AI6" s="8"/>
      <c r="AJ6" s="6"/>
      <c r="AP6" s="4"/>
      <c r="AQ6" s="4"/>
      <c r="AR6" s="4"/>
      <c r="AS6" s="4"/>
      <c r="AT6" s="4"/>
      <c r="AU6" s="4"/>
      <c r="AV6" s="4"/>
      <c r="AW6" s="4"/>
      <c r="AX6" s="6"/>
      <c r="AY6" s="4"/>
      <c r="AZ6" s="4"/>
      <c r="BA6" s="4"/>
      <c r="BB6" s="4"/>
      <c r="BC6"/>
      <c r="BD6"/>
    </row>
    <row r="7" spans="1:56" ht="15.75" x14ac:dyDescent="0.25">
      <c r="A7"/>
      <c r="B7" s="4" t="s">
        <v>2</v>
      </c>
      <c r="C7" s="4"/>
      <c r="D7" s="4"/>
      <c r="E7" s="4"/>
      <c r="G7" s="4" t="s">
        <v>3</v>
      </c>
      <c r="H7" s="4"/>
      <c r="I7" s="4"/>
      <c r="J7" s="4"/>
      <c r="K7" s="6"/>
      <c r="L7" s="4" t="s">
        <v>4</v>
      </c>
      <c r="M7" s="4"/>
      <c r="N7" s="4"/>
      <c r="O7" s="4"/>
      <c r="P7" s="7"/>
      <c r="Q7" s="4" t="s">
        <v>5</v>
      </c>
      <c r="R7" s="4"/>
      <c r="S7" s="4"/>
      <c r="T7" s="4"/>
      <c r="U7" s="6"/>
      <c r="V7" s="4" t="s">
        <v>6</v>
      </c>
      <c r="W7" s="4"/>
      <c r="X7" s="4"/>
      <c r="Y7" s="4"/>
      <c r="Z7" s="6"/>
      <c r="AA7" s="4" t="s">
        <v>7</v>
      </c>
      <c r="AB7" s="4"/>
      <c r="AC7" s="4"/>
      <c r="AD7" s="4"/>
      <c r="AE7" s="6"/>
      <c r="AF7" s="9" t="s">
        <v>8</v>
      </c>
      <c r="AG7" s="9"/>
      <c r="AH7" s="9"/>
      <c r="AI7" s="9"/>
      <c r="AJ7" s="6"/>
      <c r="AK7" s="4" t="s">
        <v>9</v>
      </c>
      <c r="AL7" s="4"/>
      <c r="AM7" s="4"/>
      <c r="AN7" s="4"/>
      <c r="AO7" s="5"/>
      <c r="AP7" s="4" t="s">
        <v>10</v>
      </c>
      <c r="AQ7" s="4"/>
      <c r="AR7" s="4"/>
      <c r="AS7" s="4"/>
      <c r="AT7" s="4" t="s">
        <v>11</v>
      </c>
      <c r="AU7" s="4"/>
      <c r="AV7" s="4"/>
      <c r="AW7" s="4"/>
      <c r="AX7" s="6"/>
      <c r="AY7" s="4" t="s">
        <v>12</v>
      </c>
      <c r="AZ7" s="4"/>
      <c r="BA7" s="4"/>
      <c r="BB7" s="4"/>
      <c r="BC7"/>
      <c r="BD7"/>
    </row>
    <row r="8" spans="1:56" ht="9.9499999999999993" customHeight="1" x14ac:dyDescent="0.2">
      <c r="A8"/>
      <c r="BC8"/>
      <c r="BD8"/>
    </row>
    <row r="9" spans="1:56" x14ac:dyDescent="0.2">
      <c r="A9"/>
      <c r="B9" s="10">
        <v>2024</v>
      </c>
      <c r="C9" s="10">
        <v>2023</v>
      </c>
      <c r="D9" s="11" t="s">
        <v>13</v>
      </c>
      <c r="E9" s="11"/>
      <c r="G9" s="10">
        <v>2024</v>
      </c>
      <c r="H9" s="10">
        <v>2023</v>
      </c>
      <c r="I9" s="11" t="s">
        <v>13</v>
      </c>
      <c r="J9" s="11"/>
      <c r="L9" s="10">
        <v>2024</v>
      </c>
      <c r="M9" s="10">
        <v>2023</v>
      </c>
      <c r="N9" s="11" t="s">
        <v>13</v>
      </c>
      <c r="O9" s="11"/>
      <c r="P9" s="10"/>
      <c r="Q9" s="10">
        <v>2024</v>
      </c>
      <c r="R9" s="10">
        <v>2023</v>
      </c>
      <c r="S9" s="11" t="s">
        <v>13</v>
      </c>
      <c r="T9" s="11"/>
      <c r="V9" s="10">
        <v>2024</v>
      </c>
      <c r="W9" s="10">
        <v>2023</v>
      </c>
      <c r="X9" s="11" t="s">
        <v>13</v>
      </c>
      <c r="Y9" s="11"/>
      <c r="Z9" s="10"/>
      <c r="AA9" s="10">
        <v>2024</v>
      </c>
      <c r="AB9" s="10">
        <v>2023</v>
      </c>
      <c r="AC9" s="11" t="s">
        <v>13</v>
      </c>
      <c r="AD9" s="11"/>
      <c r="AF9" s="10">
        <v>2024</v>
      </c>
      <c r="AG9" s="10">
        <v>2023</v>
      </c>
      <c r="AH9" s="11" t="s">
        <v>13</v>
      </c>
      <c r="AI9" s="11"/>
      <c r="AK9" s="10">
        <v>2024</v>
      </c>
      <c r="AL9" s="10">
        <v>2023</v>
      </c>
      <c r="AM9" s="11" t="s">
        <v>13</v>
      </c>
      <c r="AN9" s="11"/>
      <c r="AO9" s="10"/>
      <c r="AP9" s="10">
        <v>2024</v>
      </c>
      <c r="AQ9" s="10">
        <v>2023</v>
      </c>
      <c r="AR9" s="11" t="s">
        <v>13</v>
      </c>
      <c r="AS9" s="11"/>
      <c r="AT9" s="10">
        <v>2024</v>
      </c>
      <c r="AU9" s="10">
        <v>2023</v>
      </c>
      <c r="AV9" s="11" t="s">
        <v>13</v>
      </c>
      <c r="AW9" s="11"/>
      <c r="AY9" s="10">
        <v>2024</v>
      </c>
      <c r="AZ9" s="10">
        <v>2023</v>
      </c>
      <c r="BA9" s="11" t="s">
        <v>13</v>
      </c>
      <c r="BB9" s="11"/>
      <c r="BC9"/>
      <c r="BD9"/>
    </row>
    <row r="10" spans="1:56" x14ac:dyDescent="0.2">
      <c r="A10"/>
      <c r="B10" s="10" t="str">
        <f>'[1]DON''T DELETE'!$B$5</f>
        <v>September</v>
      </c>
      <c r="C10" s="10" t="str">
        <f>'[1]DON''T DELETE'!$B$5</f>
        <v>September</v>
      </c>
      <c r="D10" s="10" t="s">
        <v>14</v>
      </c>
      <c r="E10" s="10" t="s">
        <v>15</v>
      </c>
      <c r="G10" s="10" t="str">
        <f>'[1]DON''T DELETE'!$B$5</f>
        <v>September</v>
      </c>
      <c r="H10" s="10" t="str">
        <f>'[1]DON''T DELETE'!$B$5</f>
        <v>September</v>
      </c>
      <c r="I10" s="10" t="s">
        <v>14</v>
      </c>
      <c r="J10" s="10" t="s">
        <v>15</v>
      </c>
      <c r="L10" s="10" t="str">
        <f>'[1]DON''T DELETE'!$B$5</f>
        <v>September</v>
      </c>
      <c r="M10" s="10" t="str">
        <f>'[1]DON''T DELETE'!$B$5</f>
        <v>September</v>
      </c>
      <c r="N10" s="10" t="s">
        <v>14</v>
      </c>
      <c r="O10" s="10" t="s">
        <v>15</v>
      </c>
      <c r="P10" s="10"/>
      <c r="Q10" s="10" t="str">
        <f>'[1]DON''T DELETE'!$B$5</f>
        <v>September</v>
      </c>
      <c r="R10" s="10" t="str">
        <f>'[1]DON''T DELETE'!$B$5</f>
        <v>September</v>
      </c>
      <c r="S10" s="10" t="s">
        <v>14</v>
      </c>
      <c r="T10" s="10" t="s">
        <v>15</v>
      </c>
      <c r="V10" s="10" t="str">
        <f>'[1]DON''T DELETE'!$B$5</f>
        <v>September</v>
      </c>
      <c r="W10" s="10" t="str">
        <f>'[1]DON''T DELETE'!$B$5</f>
        <v>September</v>
      </c>
      <c r="X10" s="10" t="s">
        <v>14</v>
      </c>
      <c r="Y10" s="10" t="s">
        <v>15</v>
      </c>
      <c r="Z10" s="10"/>
      <c r="AA10" s="10" t="str">
        <f>'[1]DON''T DELETE'!$B$5</f>
        <v>September</v>
      </c>
      <c r="AB10" s="10" t="str">
        <f>'[1]DON''T DELETE'!$B$5</f>
        <v>September</v>
      </c>
      <c r="AC10" s="10" t="s">
        <v>14</v>
      </c>
      <c r="AD10" s="10" t="s">
        <v>15</v>
      </c>
      <c r="AF10" s="10" t="str">
        <f>'[1]DON''T DELETE'!$B$5</f>
        <v>September</v>
      </c>
      <c r="AG10" s="10" t="str">
        <f>'[1]DON''T DELETE'!$B$5</f>
        <v>September</v>
      </c>
      <c r="AH10" s="10" t="s">
        <v>14</v>
      </c>
      <c r="AI10" s="10" t="s">
        <v>15</v>
      </c>
      <c r="AK10" s="10" t="str">
        <f>'[1]DON''T DELETE'!$B$5</f>
        <v>September</v>
      </c>
      <c r="AL10" s="10" t="str">
        <f>'[1]DON''T DELETE'!$B$5</f>
        <v>September</v>
      </c>
      <c r="AM10" s="10" t="s">
        <v>14</v>
      </c>
      <c r="AN10" s="10" t="s">
        <v>15</v>
      </c>
      <c r="AO10" s="10"/>
      <c r="AP10" s="10" t="str">
        <f>'[1]DON''T DELETE'!$B$5</f>
        <v>September</v>
      </c>
      <c r="AQ10" s="10" t="str">
        <f>'[1]DON''T DELETE'!$B$5</f>
        <v>September</v>
      </c>
      <c r="AR10" s="10" t="s">
        <v>14</v>
      </c>
      <c r="AS10" s="10" t="s">
        <v>15</v>
      </c>
      <c r="AT10" s="10" t="str">
        <f>'[1]DON''T DELETE'!$B$5</f>
        <v>September</v>
      </c>
      <c r="AU10" s="10" t="str">
        <f>'[1]DON''T DELETE'!$B$5</f>
        <v>September</v>
      </c>
      <c r="AV10" s="10" t="s">
        <v>14</v>
      </c>
      <c r="AW10" s="10" t="s">
        <v>15</v>
      </c>
      <c r="AY10" s="10" t="str">
        <f>'[1]DON''T DELETE'!$B$5</f>
        <v>September</v>
      </c>
      <c r="AZ10" s="10" t="str">
        <f>'[1]DON''T DELETE'!$B$5</f>
        <v>September</v>
      </c>
      <c r="BA10" s="10" t="s">
        <v>14</v>
      </c>
      <c r="BB10" s="10" t="s">
        <v>15</v>
      </c>
      <c r="BC10"/>
      <c r="BD10"/>
    </row>
    <row r="11" spans="1:56" ht="15" customHeight="1" x14ac:dyDescent="0.2">
      <c r="A11"/>
      <c r="BC11"/>
      <c r="BD11"/>
    </row>
    <row r="12" spans="1:56" ht="15.75" x14ac:dyDescent="0.25">
      <c r="A12" s="1" t="s">
        <v>16</v>
      </c>
      <c r="BC12"/>
      <c r="BD12"/>
    </row>
    <row r="13" spans="1:56" x14ac:dyDescent="0.2">
      <c r="A13"/>
      <c r="BC13"/>
      <c r="BD13"/>
    </row>
    <row r="14" spans="1:56" ht="15.75" customHeight="1" x14ac:dyDescent="0.2">
      <c r="A14" s="12" t="s">
        <v>17</v>
      </c>
      <c r="B14" s="13">
        <f>[2]FP!U5</f>
        <v>528743.64807000011</v>
      </c>
      <c r="C14" s="13">
        <f>[3]REG7!B14</f>
        <v>445252.02546999999</v>
      </c>
      <c r="D14" s="13">
        <f t="shared" ref="D14:D23" si="0">B14-C14</f>
        <v>83491.622600000119</v>
      </c>
      <c r="E14" s="13">
        <f>D14/C14*100</f>
        <v>18.751542457750276</v>
      </c>
      <c r="F14" s="13"/>
      <c r="G14" s="13">
        <f>[4]FP!U5</f>
        <v>2310171.38961</v>
      </c>
      <c r="H14" s="13">
        <f>[3]REG7!G14</f>
        <v>2578075.8245700002</v>
      </c>
      <c r="I14" s="13">
        <f t="shared" ref="I14:I23" si="1">G14-H14</f>
        <v>-267904.43496000022</v>
      </c>
      <c r="J14" s="13">
        <f t="shared" ref="J14:J23" si="2">I14/H14*100</f>
        <v>-10.391642961264891</v>
      </c>
      <c r="K14" s="13"/>
      <c r="L14" s="13">
        <f>[5]FP!U5</f>
        <v>1451113.4262900001</v>
      </c>
      <c r="M14" s="13">
        <f>[3]REG7!L14</f>
        <v>1471503.7861899999</v>
      </c>
      <c r="N14" s="13">
        <f t="shared" ref="N14:N23" si="3">L14-M14</f>
        <v>-20390.359899999807</v>
      </c>
      <c r="O14" s="13">
        <f t="shared" ref="O14:O23" si="4">N14/M14*100</f>
        <v>-1.385681782905519</v>
      </c>
      <c r="P14" s="13"/>
      <c r="Q14" s="13">
        <f>[6]FP!U5</f>
        <v>2255552.0158099998</v>
      </c>
      <c r="R14" s="13">
        <f>[3]REG7!Q14</f>
        <v>2121525.7309900001</v>
      </c>
      <c r="S14" s="13">
        <f t="shared" ref="S14:S23" si="5">Q14-R14</f>
        <v>134026.28481999971</v>
      </c>
      <c r="T14" s="13">
        <f t="shared" ref="T14:T23" si="6">S14/R14*100</f>
        <v>6.3174479980243738</v>
      </c>
      <c r="U14" s="13"/>
      <c r="V14" s="13">
        <f>[7]FP!U5</f>
        <v>3235136.55779</v>
      </c>
      <c r="W14" s="13">
        <f>[3]REG7!V14</f>
        <v>3164142.8834100002</v>
      </c>
      <c r="X14" s="13">
        <f t="shared" ref="X14:X23" si="7">V14-W14</f>
        <v>70993.674379999749</v>
      </c>
      <c r="Y14" s="13">
        <f t="shared" ref="Y14:Y23" si="8">X14/W14*100</f>
        <v>2.2436936951307898</v>
      </c>
      <c r="Z14" s="13"/>
      <c r="AA14" s="13">
        <f>[8]FP!U5</f>
        <v>1635033.25587</v>
      </c>
      <c r="AB14" s="13">
        <f>[3]REG7!AA14</f>
        <v>1817441.7028600001</v>
      </c>
      <c r="AC14" s="13">
        <f t="shared" ref="AC14:AC23" si="9">AA14-AB14</f>
        <v>-182408.44699000008</v>
      </c>
      <c r="AD14" s="13">
        <f t="shared" ref="AD14:AD23" si="10">AC14/AB14*100</f>
        <v>-10.036550096927717</v>
      </c>
      <c r="AE14" s="13"/>
      <c r="AF14" s="13">
        <f>[9]FP!U5</f>
        <v>257604.54925000001</v>
      </c>
      <c r="AG14" s="13">
        <f>[3]REG7!AF14</f>
        <v>209405.24654999998</v>
      </c>
      <c r="AH14" s="13">
        <f t="shared" ref="AH14:AH23" si="11">AF14-AG14</f>
        <v>48199.302700000029</v>
      </c>
      <c r="AI14" s="13">
        <f t="shared" ref="AI14:AI23" si="12">AH14/AG14*100</f>
        <v>23.017237387360023</v>
      </c>
      <c r="AJ14" s="13"/>
      <c r="AK14" s="13">
        <f>[10]FP!U5</f>
        <v>1124105.3229499999</v>
      </c>
      <c r="AL14" s="13">
        <f>[3]REG7!AK14</f>
        <v>977366.67772000004</v>
      </c>
      <c r="AM14" s="13">
        <f t="shared" ref="AM14:AM23" si="13">AK14-AL14</f>
        <v>146738.64522999991</v>
      </c>
      <c r="AN14" s="13">
        <f t="shared" ref="AN14:AN23" si="14">AM14/AL14*100</f>
        <v>15.013673841665204</v>
      </c>
      <c r="AO14" s="13"/>
      <c r="AP14" s="13">
        <f>[11]FP!U5</f>
        <v>3952897.2965499996</v>
      </c>
      <c r="AQ14" s="13">
        <f>[3]REG7!AP14</f>
        <v>3414900.7871900005</v>
      </c>
      <c r="AR14" s="13">
        <f t="shared" ref="AR14:AR23" si="15">AP14-AQ14</f>
        <v>537996.50935999909</v>
      </c>
      <c r="AS14" s="13">
        <f t="shared" ref="AS14:AS23" si="16">AR14/AQ14*100</f>
        <v>15.754381836747214</v>
      </c>
      <c r="AT14" s="13">
        <f>[12]FP!U5</f>
        <v>385094.61332</v>
      </c>
      <c r="AU14" s="13">
        <f>[3]REG7!AT14</f>
        <v>317809.09830999997</v>
      </c>
      <c r="AV14" s="13">
        <f t="shared" ref="AV14:AV23" si="17">AT14-AU14</f>
        <v>67285.515010000032</v>
      </c>
      <c r="AW14" s="13">
        <f t="shared" ref="AW14:AW23" si="18">AV14/AU14*100</f>
        <v>21.171676760609238</v>
      </c>
      <c r="AX14" s="13"/>
      <c r="AY14" s="13">
        <f>+B14+G14+L14+AF14+Q14+V14+AA14+AT14+AK14+AP14</f>
        <v>17135452.075509999</v>
      </c>
      <c r="AZ14" s="13">
        <f t="shared" ref="AY14:AZ19" si="19">+C14+H14+M14+AG14+R14+W14+AB14+AU14+AL14+AQ14</f>
        <v>16517423.763259999</v>
      </c>
      <c r="BA14" s="13">
        <f t="shared" ref="BA14:BA23" si="20">AY14-AZ14</f>
        <v>618028.31224999949</v>
      </c>
      <c r="BB14" s="13">
        <f t="shared" ref="BB14:BB23" si="21">BA14/AZ14*100</f>
        <v>3.7416749797549596</v>
      </c>
      <c r="BC14"/>
      <c r="BD14"/>
    </row>
    <row r="15" spans="1:56" ht="15.75" customHeight="1" x14ac:dyDescent="0.2">
      <c r="A15" s="12" t="s">
        <v>18</v>
      </c>
      <c r="B15" s="13">
        <f>[2]FP!U6</f>
        <v>19750.354289999999</v>
      </c>
      <c r="C15" s="13">
        <f>[3]REG7!B15</f>
        <v>17676.13493</v>
      </c>
      <c r="D15" s="13">
        <f t="shared" si="0"/>
        <v>2074.2193599999991</v>
      </c>
      <c r="E15" s="13">
        <f>D15/C15*100</f>
        <v>11.734575280253301</v>
      </c>
      <c r="F15" s="13"/>
      <c r="G15" s="13">
        <f>[4]FP!U6</f>
        <v>124339.24556000001</v>
      </c>
      <c r="H15" s="13">
        <f>[3]REG7!G15</f>
        <v>104705.79032999999</v>
      </c>
      <c r="I15" s="13">
        <f t="shared" si="1"/>
        <v>19633.455230000021</v>
      </c>
      <c r="J15" s="13">
        <f t="shared" si="2"/>
        <v>18.751069227519793</v>
      </c>
      <c r="K15" s="13"/>
      <c r="L15" s="13">
        <f>[5]FP!U6</f>
        <v>58722.29105</v>
      </c>
      <c r="M15" s="13">
        <f>[3]REG7!L15</f>
        <v>49418.053419999997</v>
      </c>
      <c r="N15" s="13">
        <f t="shared" si="3"/>
        <v>9304.2376300000033</v>
      </c>
      <c r="O15" s="13">
        <f t="shared" si="4"/>
        <v>18.827608507611679</v>
      </c>
      <c r="P15" s="13"/>
      <c r="Q15" s="13">
        <f>[6]FP!U6</f>
        <v>85315.191810000018</v>
      </c>
      <c r="R15" s="13">
        <f>[3]REG7!Q15</f>
        <v>76971.065420000014</v>
      </c>
      <c r="S15" s="13">
        <f t="shared" si="5"/>
        <v>8344.1263900000049</v>
      </c>
      <c r="T15" s="13">
        <f t="shared" si="6"/>
        <v>10.840601392834408</v>
      </c>
      <c r="U15" s="13"/>
      <c r="V15" s="13">
        <f>[7]FP!U6</f>
        <v>122787.45526999999</v>
      </c>
      <c r="W15" s="13">
        <f>[3]REG7!V15</f>
        <v>108376.85001000001</v>
      </c>
      <c r="X15" s="13">
        <f t="shared" si="7"/>
        <v>14410.605259999982</v>
      </c>
      <c r="Y15" s="13">
        <f t="shared" si="8"/>
        <v>13.296755957264217</v>
      </c>
      <c r="Z15" s="13"/>
      <c r="AA15" s="13">
        <f>[8]FP!U6</f>
        <v>39213.790950000002</v>
      </c>
      <c r="AB15" s="13">
        <f>[3]REG7!AA15</f>
        <v>34001.543249999995</v>
      </c>
      <c r="AC15" s="13">
        <f t="shared" si="9"/>
        <v>5212.2477000000072</v>
      </c>
      <c r="AD15" s="13">
        <f t="shared" si="10"/>
        <v>15.329444495140695</v>
      </c>
      <c r="AE15" s="13"/>
      <c r="AF15" s="13">
        <f>[9]FP!U6</f>
        <v>9466.56077</v>
      </c>
      <c r="AG15" s="13">
        <f>[3]REG7!AF15</f>
        <v>8300.6546699999999</v>
      </c>
      <c r="AH15" s="13">
        <f t="shared" si="11"/>
        <v>1165.9061000000002</v>
      </c>
      <c r="AI15" s="13">
        <f t="shared" si="12"/>
        <v>14.045953558504081</v>
      </c>
      <c r="AJ15" s="13"/>
      <c r="AK15" s="13">
        <f>[10]FP!U6</f>
        <v>50582.123390000008</v>
      </c>
      <c r="AL15" s="13">
        <f>[3]REG7!AK15</f>
        <v>58920.569989999996</v>
      </c>
      <c r="AM15" s="13">
        <f t="shared" si="13"/>
        <v>-8338.4465999999884</v>
      </c>
      <c r="AN15" s="13">
        <f t="shared" si="14"/>
        <v>-14.15201278842888</v>
      </c>
      <c r="AO15" s="13"/>
      <c r="AP15" s="13">
        <f>[11]FP!U6</f>
        <v>97102.705870000005</v>
      </c>
      <c r="AQ15" s="13">
        <f>[3]REG7!AP15</f>
        <v>85528.929929999998</v>
      </c>
      <c r="AR15" s="13">
        <f t="shared" si="15"/>
        <v>11573.775940000007</v>
      </c>
      <c r="AS15" s="13">
        <f t="shared" si="16"/>
        <v>13.532001335071545</v>
      </c>
      <c r="AT15" s="13">
        <f>[12]FP!U6</f>
        <v>13937.315910000001</v>
      </c>
      <c r="AU15" s="13">
        <f>[3]REG7!AT15</f>
        <v>12224.851760000001</v>
      </c>
      <c r="AV15" s="13">
        <f t="shared" si="17"/>
        <v>1712.4641499999998</v>
      </c>
      <c r="AW15" s="13">
        <f t="shared" si="18"/>
        <v>14.008056568859365</v>
      </c>
      <c r="AX15" s="13"/>
      <c r="AY15" s="13">
        <f t="shared" si="19"/>
        <v>621217.03487000009</v>
      </c>
      <c r="AZ15" s="13">
        <f t="shared" si="19"/>
        <v>556124.44371000002</v>
      </c>
      <c r="BA15" s="13">
        <f t="shared" si="20"/>
        <v>65092.591160000069</v>
      </c>
      <c r="BB15" s="13">
        <f t="shared" si="21"/>
        <v>11.704680831102552</v>
      </c>
      <c r="BC15"/>
      <c r="BD15"/>
    </row>
    <row r="16" spans="1:56" ht="15.75" customHeight="1" x14ac:dyDescent="0.2">
      <c r="A16" s="12" t="s">
        <v>19</v>
      </c>
      <c r="B16" s="13">
        <f>[2]FP!U7</f>
        <v>11773.95111</v>
      </c>
      <c r="C16" s="13">
        <f>[3]REG7!B16</f>
        <v>9556.2661399999997</v>
      </c>
      <c r="D16" s="13">
        <f t="shared" si="0"/>
        <v>2217.6849700000002</v>
      </c>
      <c r="E16" s="13">
        <f>D16/C16*100</f>
        <v>23.206605357267712</v>
      </c>
      <c r="F16" s="13"/>
      <c r="G16" s="13">
        <f>[4]FP!U7</f>
        <v>73818.609910000014</v>
      </c>
      <c r="H16" s="13">
        <f>[3]REG7!G16</f>
        <v>49836.329579999991</v>
      </c>
      <c r="I16" s="13">
        <f t="shared" si="1"/>
        <v>23982.280330000023</v>
      </c>
      <c r="J16" s="13">
        <f t="shared" si="2"/>
        <v>48.122083893643016</v>
      </c>
      <c r="K16" s="13"/>
      <c r="L16" s="13">
        <f>[5]FP!U7</f>
        <v>43708.343299999993</v>
      </c>
      <c r="M16" s="13">
        <f>[3]REG7!L16</f>
        <v>27473.676629999998</v>
      </c>
      <c r="N16" s="13">
        <f t="shared" si="3"/>
        <v>16234.666669999995</v>
      </c>
      <c r="O16" s="13">
        <f t="shared" si="4"/>
        <v>59.091714911838487</v>
      </c>
      <c r="P16" s="13"/>
      <c r="Q16" s="13">
        <f>[6]FP!U7</f>
        <v>58800.939419999995</v>
      </c>
      <c r="R16" s="13">
        <f>[3]REG7!Q16</f>
        <v>43171.4611</v>
      </c>
      <c r="S16" s="13">
        <f t="shared" si="5"/>
        <v>15629.478319999995</v>
      </c>
      <c r="T16" s="13">
        <f t="shared" si="6"/>
        <v>36.203264660875689</v>
      </c>
      <c r="U16" s="13"/>
      <c r="V16" s="13">
        <f>[7]FP!U7</f>
        <v>125696.4906</v>
      </c>
      <c r="W16" s="13">
        <f>[3]REG7!V16</f>
        <v>92721.864719999998</v>
      </c>
      <c r="X16" s="13">
        <f t="shared" si="7"/>
        <v>32974.625880000007</v>
      </c>
      <c r="Y16" s="13">
        <f t="shared" si="8"/>
        <v>35.562945136593463</v>
      </c>
      <c r="Z16" s="13"/>
      <c r="AA16" s="13">
        <f>[8]FP!U7</f>
        <v>64383.366819999996</v>
      </c>
      <c r="AB16" s="13">
        <f>[3]REG7!AA16</f>
        <v>50225.705139999998</v>
      </c>
      <c r="AC16" s="13">
        <f t="shared" si="9"/>
        <v>14157.661679999997</v>
      </c>
      <c r="AD16" s="13">
        <f t="shared" si="10"/>
        <v>28.188079471530937</v>
      </c>
      <c r="AE16" s="13"/>
      <c r="AF16" s="13">
        <f>[9]FP!U7</f>
        <v>5541.87302</v>
      </c>
      <c r="AG16" s="13">
        <f>[3]REG7!AF16</f>
        <v>4452.7327599999999</v>
      </c>
      <c r="AH16" s="13">
        <f t="shared" si="11"/>
        <v>1089.1402600000001</v>
      </c>
      <c r="AI16" s="13">
        <f t="shared" si="12"/>
        <v>24.460041028826534</v>
      </c>
      <c r="AJ16" s="13"/>
      <c r="AK16" s="13">
        <f>[10]FP!U7</f>
        <v>26043.636599999998</v>
      </c>
      <c r="AL16" s="13">
        <f>[3]REG7!AK16</f>
        <v>15780.927680000001</v>
      </c>
      <c r="AM16" s="13">
        <f t="shared" si="13"/>
        <v>10262.708919999997</v>
      </c>
      <c r="AN16" s="13">
        <f t="shared" si="14"/>
        <v>65.032355056074849</v>
      </c>
      <c r="AO16" s="13"/>
      <c r="AP16" s="13">
        <f>[11]FP!U7</f>
        <v>106393.3461</v>
      </c>
      <c r="AQ16" s="13">
        <f>[3]REG7!AP16</f>
        <v>71573.854700000011</v>
      </c>
      <c r="AR16" s="13">
        <f t="shared" si="15"/>
        <v>34819.491399999984</v>
      </c>
      <c r="AS16" s="13">
        <f t="shared" si="16"/>
        <v>48.648338902445587</v>
      </c>
      <c r="AT16" s="13">
        <f>[12]FP!U7</f>
        <v>8610.4732999999997</v>
      </c>
      <c r="AU16" s="13">
        <f>[3]REG7!AT16</f>
        <v>7038.3278199999995</v>
      </c>
      <c r="AV16" s="13">
        <f t="shared" si="17"/>
        <v>1572.1454800000001</v>
      </c>
      <c r="AW16" s="13">
        <f t="shared" si="18"/>
        <v>22.336917520843755</v>
      </c>
      <c r="AX16" s="13"/>
      <c r="AY16" s="13">
        <f t="shared" si="19"/>
        <v>524771.03018</v>
      </c>
      <c r="AZ16" s="13">
        <f t="shared" si="19"/>
        <v>371831.14627000003</v>
      </c>
      <c r="BA16" s="13">
        <f t="shared" si="20"/>
        <v>152939.88390999998</v>
      </c>
      <c r="BB16" s="13">
        <f t="shared" si="21"/>
        <v>41.131541949674329</v>
      </c>
      <c r="BC16"/>
      <c r="BD16"/>
    </row>
    <row r="17" spans="1:56" ht="15.75" customHeight="1" x14ac:dyDescent="0.2">
      <c r="A17" s="14" t="s">
        <v>20</v>
      </c>
      <c r="B17" s="13">
        <f>[2]FP!U10</f>
        <v>54847.612999999998</v>
      </c>
      <c r="C17" s="13">
        <f>[3]REG7!B17</f>
        <v>46177.478799999997</v>
      </c>
      <c r="D17" s="13">
        <f t="shared" si="0"/>
        <v>8670.1342000000004</v>
      </c>
      <c r="E17" s="13">
        <f>D17/C17*100</f>
        <v>18.775676856571913</v>
      </c>
      <c r="F17" s="13"/>
      <c r="G17" s="13">
        <f>[4]FP!U10</f>
        <v>128583.29066</v>
      </c>
      <c r="H17" s="13">
        <f>[3]REG7!G17</f>
        <v>208576.42132000002</v>
      </c>
      <c r="I17" s="13">
        <f t="shared" si="1"/>
        <v>-79993.130660000024</v>
      </c>
      <c r="J17" s="13">
        <f t="shared" si="2"/>
        <v>-38.351952801641836</v>
      </c>
      <c r="K17" s="13"/>
      <c r="L17" s="13">
        <f>[5]FP!U10</f>
        <v>69712.801290000003</v>
      </c>
      <c r="M17" s="13">
        <f>[3]REG7!L17</f>
        <v>119470.15025999999</v>
      </c>
      <c r="N17" s="13">
        <f t="shared" si="3"/>
        <v>-49757.348969999992</v>
      </c>
      <c r="O17" s="13">
        <f t="shared" si="4"/>
        <v>-41.648352213263543</v>
      </c>
      <c r="P17" s="13"/>
      <c r="Q17" s="13">
        <f>[6]FP!U10</f>
        <v>0</v>
      </c>
      <c r="R17" s="13">
        <f>[3]REG7!Q17</f>
        <v>0</v>
      </c>
      <c r="S17" s="13">
        <f t="shared" si="5"/>
        <v>0</v>
      </c>
      <c r="T17" s="13"/>
      <c r="U17" s="13"/>
      <c r="V17" s="13">
        <f>[7]FP!U10</f>
        <v>254881.67211000004</v>
      </c>
      <c r="W17" s="13">
        <f>[3]REG7!V17</f>
        <v>262209.80074999999</v>
      </c>
      <c r="X17" s="13">
        <f t="shared" si="7"/>
        <v>-7328.1286399999517</v>
      </c>
      <c r="Y17" s="13">
        <f t="shared" si="8"/>
        <v>-2.7947577165457846</v>
      </c>
      <c r="Z17" s="13"/>
      <c r="AA17" s="13">
        <f>[8]FP!U10</f>
        <v>158551.91865000001</v>
      </c>
      <c r="AB17" s="13">
        <f>[3]REG7!AA17</f>
        <v>175090.85166000001</v>
      </c>
      <c r="AC17" s="13">
        <f t="shared" si="9"/>
        <v>-16538.933010000008</v>
      </c>
      <c r="AD17" s="13">
        <f t="shared" si="10"/>
        <v>-9.4459149939576026</v>
      </c>
      <c r="AE17" s="13"/>
      <c r="AF17" s="13">
        <f>[9]FP!U10</f>
        <v>27199.368729999998</v>
      </c>
      <c r="AG17" s="13">
        <f>[3]REG7!AF17</f>
        <v>22626.432350000003</v>
      </c>
      <c r="AH17" s="13">
        <f t="shared" si="11"/>
        <v>4572.9363799999956</v>
      </c>
      <c r="AI17" s="13">
        <f t="shared" si="12"/>
        <v>20.210594004670803</v>
      </c>
      <c r="AJ17" s="13"/>
      <c r="AK17" s="13">
        <f>[10]FP!U10</f>
        <v>92776.05373</v>
      </c>
      <c r="AL17" s="13">
        <f>[3]REG7!AK17</f>
        <v>81199.450689999998</v>
      </c>
      <c r="AM17" s="13">
        <f t="shared" si="13"/>
        <v>11576.603040000002</v>
      </c>
      <c r="AN17" s="13">
        <f t="shared" si="14"/>
        <v>14.256996742744841</v>
      </c>
      <c r="AO17" s="13"/>
      <c r="AP17" s="13">
        <f>[11]FP!U10</f>
        <v>220538.58704999997</v>
      </c>
      <c r="AQ17" s="13">
        <f>[3]REG7!AP17</f>
        <v>184821.27925000002</v>
      </c>
      <c r="AR17" s="13">
        <f t="shared" si="15"/>
        <v>35717.307799999951</v>
      </c>
      <c r="AS17" s="13">
        <f t="shared" si="16"/>
        <v>19.325322249115395</v>
      </c>
      <c r="AT17" s="13">
        <f>[12]FP!U10</f>
        <v>40340.370150000002</v>
      </c>
      <c r="AU17" s="13">
        <f>[3]REG7!AT17</f>
        <v>33299.066590000002</v>
      </c>
      <c r="AV17" s="13">
        <f t="shared" si="17"/>
        <v>7041.3035600000003</v>
      </c>
      <c r="AW17" s="13">
        <f t="shared" si="18"/>
        <v>21.145648455246985</v>
      </c>
      <c r="AX17" s="13"/>
      <c r="AY17" s="13">
        <f t="shared" si="19"/>
        <v>1047431.6753700001</v>
      </c>
      <c r="AZ17" s="13">
        <f t="shared" si="19"/>
        <v>1133470.9316700001</v>
      </c>
      <c r="BA17" s="13">
        <f t="shared" si="20"/>
        <v>-86039.256300000008</v>
      </c>
      <c r="BB17" s="13">
        <f t="shared" si="21"/>
        <v>-7.5907774867445443</v>
      </c>
      <c r="BC17"/>
      <c r="BD17"/>
    </row>
    <row r="18" spans="1:56" ht="15.75" customHeight="1" x14ac:dyDescent="0.2">
      <c r="A18" s="12" t="s">
        <v>21</v>
      </c>
      <c r="B18" s="13">
        <f>[2]FP!U11</f>
        <v>0</v>
      </c>
      <c r="C18" s="13">
        <f>[3]REG7!B18</f>
        <v>0</v>
      </c>
      <c r="D18" s="13">
        <f t="shared" si="0"/>
        <v>0</v>
      </c>
      <c r="E18" s="13"/>
      <c r="F18" s="13"/>
      <c r="G18" s="13">
        <f>[4]FP!U11</f>
        <v>0</v>
      </c>
      <c r="H18" s="13">
        <f>[3]REG7!G18</f>
        <v>0</v>
      </c>
      <c r="I18" s="13">
        <f t="shared" si="1"/>
        <v>0</v>
      </c>
      <c r="J18" s="13"/>
      <c r="K18" s="13"/>
      <c r="L18" s="13">
        <f>[5]FP!U11</f>
        <v>0</v>
      </c>
      <c r="M18" s="13">
        <f>[3]REG7!L18</f>
        <v>1.6840000000000001E-2</v>
      </c>
      <c r="N18" s="13">
        <f t="shared" si="3"/>
        <v>-1.6840000000000001E-2</v>
      </c>
      <c r="O18" s="13">
        <f t="shared" si="4"/>
        <v>-100</v>
      </c>
      <c r="P18" s="13"/>
      <c r="Q18" s="13">
        <f>[6]FP!U11</f>
        <v>0</v>
      </c>
      <c r="R18" s="13">
        <f>[3]REG7!Q18</f>
        <v>0</v>
      </c>
      <c r="S18" s="13">
        <f t="shared" si="5"/>
        <v>0</v>
      </c>
      <c r="T18" s="13"/>
      <c r="U18" s="13"/>
      <c r="V18" s="13">
        <f>[7]FP!U11</f>
        <v>0</v>
      </c>
      <c r="W18" s="13">
        <f>[3]REG7!V18</f>
        <v>0</v>
      </c>
      <c r="X18" s="13">
        <f t="shared" si="7"/>
        <v>0</v>
      </c>
      <c r="Y18" s="13"/>
      <c r="Z18" s="13"/>
      <c r="AA18" s="13">
        <f>[8]FP!U11</f>
        <v>1123.9302200000002</v>
      </c>
      <c r="AB18" s="13">
        <f>[3]REG7!AA18</f>
        <v>1062.3700099999999</v>
      </c>
      <c r="AC18" s="13">
        <f>AA18-AB18</f>
        <v>61.560210000000325</v>
      </c>
      <c r="AD18" s="13">
        <f>AC18/AB18*100</f>
        <v>5.7946110508146154</v>
      </c>
      <c r="AE18" s="13"/>
      <c r="AF18" s="13">
        <f>[9]FP!U11</f>
        <v>0</v>
      </c>
      <c r="AG18" s="13">
        <f>[3]REG7!AF18</f>
        <v>0</v>
      </c>
      <c r="AH18" s="13">
        <f t="shared" si="11"/>
        <v>0</v>
      </c>
      <c r="AI18" s="13"/>
      <c r="AJ18" s="13"/>
      <c r="AK18" s="13">
        <f>[10]FP!U11</f>
        <v>0</v>
      </c>
      <c r="AL18" s="13">
        <f>[3]REG7!AK18</f>
        <v>0</v>
      </c>
      <c r="AM18" s="13">
        <f t="shared" si="13"/>
        <v>0</v>
      </c>
      <c r="AN18" s="13"/>
      <c r="AO18" s="13"/>
      <c r="AP18" s="13">
        <f>[11]FP!U11</f>
        <v>0</v>
      </c>
      <c r="AQ18" s="13">
        <f>[3]REG7!AP18</f>
        <v>0</v>
      </c>
      <c r="AR18" s="13">
        <f>AP18-AQ18</f>
        <v>0</v>
      </c>
      <c r="AS18" s="13"/>
      <c r="AT18" s="13">
        <f>[12]FP!U11</f>
        <v>0</v>
      </c>
      <c r="AU18" s="13">
        <f>[3]REG7!AT18</f>
        <v>0</v>
      </c>
      <c r="AV18" s="13">
        <f t="shared" si="17"/>
        <v>0</v>
      </c>
      <c r="AW18" s="13"/>
      <c r="AX18" s="13"/>
      <c r="AY18" s="13">
        <f t="shared" si="19"/>
        <v>1123.9302200000002</v>
      </c>
      <c r="AZ18" s="13">
        <f t="shared" si="19"/>
        <v>1062.3868499999999</v>
      </c>
      <c r="BA18" s="13">
        <f>AY18-AZ18</f>
        <v>61.543370000000323</v>
      </c>
      <c r="BB18" s="13">
        <f>BA18/AZ18*100</f>
        <v>5.7929340898751081</v>
      </c>
      <c r="BC18"/>
      <c r="BD18"/>
    </row>
    <row r="19" spans="1:56" ht="15.75" customHeight="1" x14ac:dyDescent="0.2">
      <c r="A19" s="12" t="s">
        <v>22</v>
      </c>
      <c r="B19" s="13">
        <f>[2]FP!U12</f>
        <v>0</v>
      </c>
      <c r="C19" s="13">
        <f>[3]REG7!B19</f>
        <v>0</v>
      </c>
      <c r="D19" s="13">
        <f t="shared" si="0"/>
        <v>0</v>
      </c>
      <c r="E19" s="13"/>
      <c r="F19" s="13"/>
      <c r="G19" s="13">
        <f>[4]FP!U12</f>
        <v>0</v>
      </c>
      <c r="H19" s="13">
        <f>[3]REG7!G19</f>
        <v>0</v>
      </c>
      <c r="I19" s="13">
        <f t="shared" si="1"/>
        <v>0</v>
      </c>
      <c r="J19" s="13"/>
      <c r="K19" s="13"/>
      <c r="L19" s="13">
        <f>[5]FP!U12</f>
        <v>0</v>
      </c>
      <c r="M19" s="13">
        <f>[3]REG7!L19</f>
        <v>0</v>
      </c>
      <c r="N19" s="13">
        <f t="shared" si="3"/>
        <v>0</v>
      </c>
      <c r="O19" s="13"/>
      <c r="P19" s="13"/>
      <c r="Q19" s="13">
        <f>[6]FP!U12</f>
        <v>65536.115790000011</v>
      </c>
      <c r="R19" s="13">
        <f>[3]REG7!Q19</f>
        <v>76254.224769999986</v>
      </c>
      <c r="S19" s="13">
        <f t="shared" si="5"/>
        <v>-10718.108979999975</v>
      </c>
      <c r="T19" s="13">
        <f t="shared" si="6"/>
        <v>-14.055757582387363</v>
      </c>
      <c r="U19" s="13"/>
      <c r="V19" s="13">
        <f>[7]FP!U12</f>
        <v>0</v>
      </c>
      <c r="W19" s="13">
        <f>[3]REG7!V19</f>
        <v>0</v>
      </c>
      <c r="X19" s="13">
        <f t="shared" si="7"/>
        <v>0</v>
      </c>
      <c r="Y19" s="13"/>
      <c r="Z19" s="13"/>
      <c r="AA19" s="13">
        <f>[8]FP!U12</f>
        <v>-38676.511209999997</v>
      </c>
      <c r="AB19" s="13">
        <f>[3]REG7!AA19</f>
        <v>4404.3319599999995</v>
      </c>
      <c r="AC19" s="13">
        <f t="shared" si="9"/>
        <v>-43080.843169999993</v>
      </c>
      <c r="AD19" s="13">
        <f>AC19/AB19*100</f>
        <v>-978.14705070505181</v>
      </c>
      <c r="AE19" s="13"/>
      <c r="AF19" s="13">
        <f>[9]FP!U12</f>
        <v>0</v>
      </c>
      <c r="AG19" s="13">
        <f>[3]REG7!AF19</f>
        <v>0</v>
      </c>
      <c r="AH19" s="13">
        <f t="shared" si="11"/>
        <v>0</v>
      </c>
      <c r="AI19" s="13"/>
      <c r="AJ19" s="13"/>
      <c r="AK19" s="13">
        <f>[10]FP!U12</f>
        <v>0</v>
      </c>
      <c r="AL19" s="13">
        <f>[3]REG7!AK19</f>
        <v>0</v>
      </c>
      <c r="AM19" s="13">
        <f t="shared" si="13"/>
        <v>0</v>
      </c>
      <c r="AN19" s="13"/>
      <c r="AO19" s="13"/>
      <c r="AP19" s="13">
        <f>[11]FP!U12</f>
        <v>0</v>
      </c>
      <c r="AQ19" s="13">
        <f>[3]REG7!AP19</f>
        <v>2.6568799999999997</v>
      </c>
      <c r="AR19" s="13">
        <f t="shared" si="15"/>
        <v>-2.6568799999999997</v>
      </c>
      <c r="AS19" s="13">
        <f t="shared" si="16"/>
        <v>-100</v>
      </c>
      <c r="AT19" s="13">
        <f>[12]FP!U12</f>
        <v>0</v>
      </c>
      <c r="AU19" s="13">
        <f>[3]REG7!AT19</f>
        <v>0</v>
      </c>
      <c r="AV19" s="13">
        <f t="shared" si="17"/>
        <v>0</v>
      </c>
      <c r="AW19" s="13"/>
      <c r="AX19" s="13"/>
      <c r="AY19" s="13">
        <f t="shared" si="19"/>
        <v>26859.604580000014</v>
      </c>
      <c r="AZ19" s="13">
        <f t="shared" si="19"/>
        <v>80661.213609999977</v>
      </c>
      <c r="BA19" s="13">
        <f t="shared" si="20"/>
        <v>-53801.609029999963</v>
      </c>
      <c r="BB19" s="13">
        <f>BA19/AZ19*100</f>
        <v>-66.700718501624308</v>
      </c>
      <c r="BC19"/>
      <c r="BD19"/>
    </row>
    <row r="20" spans="1:56" ht="15.75" customHeight="1" x14ac:dyDescent="0.2">
      <c r="A20" s="12" t="s">
        <v>23</v>
      </c>
      <c r="B20" s="13">
        <f>B14-B15-B16-B17-B18-B19</f>
        <v>442371.72967000009</v>
      </c>
      <c r="C20" s="13">
        <f>[3]REG7!B20</f>
        <v>371842.14559999999</v>
      </c>
      <c r="D20" s="13">
        <f t="shared" si="0"/>
        <v>70529.584070000099</v>
      </c>
      <c r="E20" s="13">
        <f>D20/C20*100</f>
        <v>18.967614323598099</v>
      </c>
      <c r="F20" s="13"/>
      <c r="G20" s="13">
        <f>G14-G15-G16-G17-G18-G19</f>
        <v>1983430.2434799997</v>
      </c>
      <c r="H20" s="13">
        <f>[3]REG7!G20</f>
        <v>2214957.2833399996</v>
      </c>
      <c r="I20" s="13">
        <f t="shared" si="1"/>
        <v>-231527.0398599999</v>
      </c>
      <c r="J20" s="13">
        <f t="shared" si="2"/>
        <v>-10.452889615589941</v>
      </c>
      <c r="K20" s="13"/>
      <c r="L20" s="13">
        <f>L14-L15-L16-L17-L18-L19</f>
        <v>1278969.9906500001</v>
      </c>
      <c r="M20" s="13">
        <f>[3]REG7!L20</f>
        <v>1275141.88904</v>
      </c>
      <c r="N20" s="13">
        <f t="shared" si="3"/>
        <v>3828.1016100000124</v>
      </c>
      <c r="O20" s="13">
        <f t="shared" si="4"/>
        <v>0.30020985451917254</v>
      </c>
      <c r="P20" s="13"/>
      <c r="Q20" s="13">
        <f>Q14-Q15-Q16-Q17-Q18-Q19</f>
        <v>2045899.7687899994</v>
      </c>
      <c r="R20" s="13">
        <f>[3]REG7!Q20</f>
        <v>1925128.9797</v>
      </c>
      <c r="S20" s="13">
        <f t="shared" si="5"/>
        <v>120770.78908999939</v>
      </c>
      <c r="T20" s="13">
        <f t="shared" si="6"/>
        <v>6.2733868932158279</v>
      </c>
      <c r="U20" s="13"/>
      <c r="V20" s="13">
        <f>V14-V15-V16-V17-V18-V19</f>
        <v>2731770.9398099999</v>
      </c>
      <c r="W20" s="13">
        <f>[3]REG7!V20</f>
        <v>2700834.3679300002</v>
      </c>
      <c r="X20" s="13">
        <f t="shared" si="7"/>
        <v>30936.571879999712</v>
      </c>
      <c r="Y20" s="13">
        <f t="shared" si="8"/>
        <v>1.1454449871989161</v>
      </c>
      <c r="Z20" s="13"/>
      <c r="AA20" s="13">
        <f>AA14-AA15-AA16-AA17-AA18-AA19</f>
        <v>1410436.7604400001</v>
      </c>
      <c r="AB20" s="13">
        <f>[3]REG7!AA20</f>
        <v>1552656.90084</v>
      </c>
      <c r="AC20" s="13">
        <f t="shared" si="9"/>
        <v>-142220.14039999992</v>
      </c>
      <c r="AD20" s="13">
        <f t="shared" si="10"/>
        <v>-9.1597918589134313</v>
      </c>
      <c r="AE20" s="13"/>
      <c r="AF20" s="13">
        <f>AF14-AF15-AF16-AF17-AF18-AF19</f>
        <v>215396.74673000001</v>
      </c>
      <c r="AG20" s="13">
        <f>[3]REG7!AF20</f>
        <v>174025.42676999996</v>
      </c>
      <c r="AH20" s="13">
        <f t="shared" si="11"/>
        <v>41371.319960000052</v>
      </c>
      <c r="AI20" s="13">
        <f t="shared" si="12"/>
        <v>23.77314667624881</v>
      </c>
      <c r="AJ20" s="13"/>
      <c r="AK20" s="13">
        <f>AK14-AK15-AK16-AK17-AK18-AK19</f>
        <v>954703.50922999985</v>
      </c>
      <c r="AL20" s="13">
        <f>[3]REG7!AK20</f>
        <v>821465.72936000011</v>
      </c>
      <c r="AM20" s="13">
        <f t="shared" si="13"/>
        <v>133237.77986999974</v>
      </c>
      <c r="AN20" s="13">
        <f t="shared" si="14"/>
        <v>16.219517760504097</v>
      </c>
      <c r="AO20" s="13"/>
      <c r="AP20" s="13">
        <f>AP14-AP15-AP16-AP17-AP18-AP19</f>
        <v>3528862.6575299995</v>
      </c>
      <c r="AQ20" s="13">
        <f>[3]REG7!AP20</f>
        <v>3072974.0664300001</v>
      </c>
      <c r="AR20" s="13">
        <f t="shared" si="15"/>
        <v>455888.59109999938</v>
      </c>
      <c r="AS20" s="13">
        <f t="shared" si="16"/>
        <v>14.835419409498105</v>
      </c>
      <c r="AT20" s="13">
        <f>AT14-AT15-AT16-AT17-AT18-AT19</f>
        <v>322206.45395999996</v>
      </c>
      <c r="AU20" s="13">
        <f>[3]REG7!AT20</f>
        <v>265246.85213999997</v>
      </c>
      <c r="AV20" s="13">
        <f t="shared" si="17"/>
        <v>56959.601819999982</v>
      </c>
      <c r="AW20" s="13">
        <f t="shared" si="18"/>
        <v>21.474185785977255</v>
      </c>
      <c r="AX20" s="13"/>
      <c r="AY20" s="13">
        <f>AY14-AY15-AY16-AY17-AY19-AY18</f>
        <v>14914048.800289998</v>
      </c>
      <c r="AZ20" s="13">
        <f>AZ14-AZ15-AZ16-AZ17-AZ19-AZ18</f>
        <v>14374273.641150001</v>
      </c>
      <c r="BA20" s="13">
        <f t="shared" si="20"/>
        <v>539775.15913999639</v>
      </c>
      <c r="BB20" s="13">
        <f t="shared" si="21"/>
        <v>3.7551473738106198</v>
      </c>
      <c r="BC20" s="15"/>
      <c r="BD20" s="15"/>
    </row>
    <row r="21" spans="1:56" ht="15.75" customHeight="1" x14ac:dyDescent="0.2">
      <c r="A21" s="12" t="s">
        <v>24</v>
      </c>
      <c r="B21" s="13">
        <f>[2]FP!$U$14</f>
        <v>25328.889879999999</v>
      </c>
      <c r="C21" s="13">
        <f>[3]REG7!B21</f>
        <v>24862.856640000002</v>
      </c>
      <c r="D21" s="13">
        <f t="shared" si="0"/>
        <v>466.03323999999702</v>
      </c>
      <c r="E21" s="13">
        <f>D21/C21*100</f>
        <v>1.8744155056190557</v>
      </c>
      <c r="F21" s="13"/>
      <c r="G21" s="13">
        <f>[4]FP!$U$14</f>
        <v>86840.306050000014</v>
      </c>
      <c r="H21" s="13">
        <f>[3]REG7!G21</f>
        <v>79278.686209999985</v>
      </c>
      <c r="I21" s="13">
        <f t="shared" si="1"/>
        <v>7561.6198400000285</v>
      </c>
      <c r="J21" s="13">
        <f t="shared" si="2"/>
        <v>9.5380236498498228</v>
      </c>
      <c r="K21" s="13"/>
      <c r="L21" s="13">
        <f>[5]FP!$U$14</f>
        <v>82480.651459999994</v>
      </c>
      <c r="M21" s="13">
        <f>[3]REG7!L21</f>
        <v>56410.730890000006</v>
      </c>
      <c r="N21" s="13">
        <f t="shared" si="3"/>
        <v>26069.920569999987</v>
      </c>
      <c r="O21" s="13">
        <f t="shared" si="4"/>
        <v>46.214470471648205</v>
      </c>
      <c r="P21" s="13"/>
      <c r="Q21" s="13">
        <f>[6]FP!$U$14</f>
        <v>55600.026689999999</v>
      </c>
      <c r="R21" s="13">
        <f>[3]REG7!Q21</f>
        <v>48503.61997</v>
      </c>
      <c r="S21" s="13">
        <f t="shared" si="5"/>
        <v>7096.406719999999</v>
      </c>
      <c r="T21" s="13">
        <f t="shared" si="6"/>
        <v>14.630674420567374</v>
      </c>
      <c r="U21" s="13"/>
      <c r="V21" s="13">
        <f>[7]FP!$U$14</f>
        <v>46849.106780000002</v>
      </c>
      <c r="W21" s="13">
        <f>[3]REG7!V21</f>
        <v>52942.880319999997</v>
      </c>
      <c r="X21" s="13">
        <f t="shared" si="7"/>
        <v>-6093.7735399999947</v>
      </c>
      <c r="Y21" s="13">
        <f t="shared" si="8"/>
        <v>-11.510090692398496</v>
      </c>
      <c r="Z21" s="13"/>
      <c r="AA21" s="13">
        <f>[8]FP!$U$14</f>
        <v>89966.269189999992</v>
      </c>
      <c r="AB21" s="13">
        <f>[3]REG7!AA21</f>
        <v>79757.655069999993</v>
      </c>
      <c r="AC21" s="13">
        <f t="shared" si="9"/>
        <v>10208.614119999998</v>
      </c>
      <c r="AD21" s="13">
        <f t="shared" si="10"/>
        <v>12.799541449708268</v>
      </c>
      <c r="AE21" s="13"/>
      <c r="AF21" s="13">
        <f>[9]FP!$U$14</f>
        <v>14174.879100000002</v>
      </c>
      <c r="AG21" s="13">
        <f>[3]REG7!AF21</f>
        <v>12582.385869999998</v>
      </c>
      <c r="AH21" s="13">
        <f t="shared" si="11"/>
        <v>1592.4932300000037</v>
      </c>
      <c r="AI21" s="13">
        <f t="shared" si="12"/>
        <v>12.656528312304921</v>
      </c>
      <c r="AJ21" s="13"/>
      <c r="AK21" s="13">
        <f>[10]FP!$U$14</f>
        <v>34434.873809999997</v>
      </c>
      <c r="AL21" s="13">
        <f>[3]REG7!AK21</f>
        <v>29726.636749999998</v>
      </c>
      <c r="AM21" s="13">
        <f t="shared" si="13"/>
        <v>4708.2370599999995</v>
      </c>
      <c r="AN21" s="13">
        <f t="shared" si="14"/>
        <v>15.838445161476264</v>
      </c>
      <c r="AO21" s="13"/>
      <c r="AP21" s="13">
        <f>[11]FP!$U$14</f>
        <v>50097.163720000004</v>
      </c>
      <c r="AQ21" s="13">
        <f>[3]REG7!AP21</f>
        <v>43435.290919999999</v>
      </c>
      <c r="AR21" s="13">
        <f t="shared" si="15"/>
        <v>6661.8728000000046</v>
      </c>
      <c r="AS21" s="13">
        <f t="shared" si="16"/>
        <v>15.3374655928286</v>
      </c>
      <c r="AT21" s="13">
        <f>[12]FP!$U$14</f>
        <v>20753.749480000002</v>
      </c>
      <c r="AU21" s="13">
        <f>[3]REG7!AT21</f>
        <v>16994.952940000003</v>
      </c>
      <c r="AV21" s="13">
        <f t="shared" si="17"/>
        <v>3758.7965399999994</v>
      </c>
      <c r="AW21" s="13">
        <f t="shared" si="18"/>
        <v>22.117134147239355</v>
      </c>
      <c r="AX21" s="13"/>
      <c r="AY21" s="13">
        <f>+B21+G21+L21+AF21+Q21+V21+AA21+AT21+AK21+AP21</f>
        <v>506525.91616000008</v>
      </c>
      <c r="AZ21" s="13">
        <f>+C21+H21+M21+AG21+R21+W21+AB21+AU21+AL21+AQ21</f>
        <v>444495.69557999994</v>
      </c>
      <c r="BA21" s="13">
        <f t="shared" si="20"/>
        <v>62030.220580000139</v>
      </c>
      <c r="BB21" s="13">
        <f t="shared" si="21"/>
        <v>13.955190386953026</v>
      </c>
      <c r="BC21" s="15"/>
      <c r="BD21" s="15"/>
    </row>
    <row r="22" spans="1:56" ht="15.75" customHeight="1" x14ac:dyDescent="0.2">
      <c r="A22" s="12" t="s">
        <v>25</v>
      </c>
      <c r="B22" s="13">
        <f>B20+B21</f>
        <v>467700.61955000006</v>
      </c>
      <c r="C22" s="13">
        <f>[3]REG7!B22</f>
        <v>396705.00224</v>
      </c>
      <c r="D22" s="13">
        <f t="shared" si="0"/>
        <v>70995.61731000006</v>
      </c>
      <c r="E22" s="13">
        <f>D22/C22*100</f>
        <v>17.896325206166388</v>
      </c>
      <c r="F22" s="13"/>
      <c r="G22" s="13">
        <f>G20+G21</f>
        <v>2070270.5495299997</v>
      </c>
      <c r="H22" s="13">
        <f>[3]REG7!G22</f>
        <v>2294235.9695499996</v>
      </c>
      <c r="I22" s="13">
        <f t="shared" si="1"/>
        <v>-223965.42001999984</v>
      </c>
      <c r="J22" s="13">
        <f t="shared" si="2"/>
        <v>-9.7620917374043827</v>
      </c>
      <c r="K22" s="13"/>
      <c r="L22" s="13">
        <f>L20+L21</f>
        <v>1361450.6421100001</v>
      </c>
      <c r="M22" s="13">
        <f>[3]REG7!L22</f>
        <v>1331552.61993</v>
      </c>
      <c r="N22" s="13">
        <f t="shared" si="3"/>
        <v>29898.022180000087</v>
      </c>
      <c r="O22" s="13">
        <f t="shared" si="4"/>
        <v>2.2453504076746009</v>
      </c>
      <c r="P22" s="13"/>
      <c r="Q22" s="13">
        <f>Q20+Q21</f>
        <v>2101499.7954799994</v>
      </c>
      <c r="R22" s="13">
        <f>[3]REG7!Q22</f>
        <v>1973632.5996699999</v>
      </c>
      <c r="S22" s="13">
        <f t="shared" si="5"/>
        <v>127867.19580999948</v>
      </c>
      <c r="T22" s="13">
        <f t="shared" si="6"/>
        <v>6.4787740044109237</v>
      </c>
      <c r="U22" s="13"/>
      <c r="V22" s="13">
        <f>V20+V21</f>
        <v>2778620.0465899999</v>
      </c>
      <c r="W22" s="13">
        <f>[3]REG7!V22</f>
        <v>2753777.2482500002</v>
      </c>
      <c r="X22" s="13">
        <f t="shared" si="7"/>
        <v>24842.798339999747</v>
      </c>
      <c r="Y22" s="13">
        <f t="shared" si="8"/>
        <v>0.90213536173948394</v>
      </c>
      <c r="Z22" s="13"/>
      <c r="AA22" s="13">
        <f>AA20+AA21</f>
        <v>1500403.02963</v>
      </c>
      <c r="AB22" s="13">
        <f>[3]REG7!AA22</f>
        <v>1632414.5559100001</v>
      </c>
      <c r="AC22" s="13">
        <f t="shared" si="9"/>
        <v>-132011.52628000011</v>
      </c>
      <c r="AD22" s="13">
        <f t="shared" si="10"/>
        <v>-8.0868873535870556</v>
      </c>
      <c r="AE22" s="13"/>
      <c r="AF22" s="13">
        <f>AF20+AF21</f>
        <v>229571.62583</v>
      </c>
      <c r="AG22" s="13">
        <f>[3]REG7!AF22</f>
        <v>186607.81263999996</v>
      </c>
      <c r="AH22" s="13">
        <f t="shared" si="11"/>
        <v>42963.813190000044</v>
      </c>
      <c r="AI22" s="13">
        <f t="shared" si="12"/>
        <v>23.023587588417303</v>
      </c>
      <c r="AJ22" s="13"/>
      <c r="AK22" s="13">
        <f>AK20+AK21</f>
        <v>989138.38303999987</v>
      </c>
      <c r="AL22" s="13">
        <f>[3]REG7!AK22</f>
        <v>851192.36611000006</v>
      </c>
      <c r="AM22" s="13">
        <f t="shared" si="13"/>
        <v>137946.01692999981</v>
      </c>
      <c r="AN22" s="13">
        <f t="shared" si="14"/>
        <v>16.206209362569986</v>
      </c>
      <c r="AO22" s="13"/>
      <c r="AP22" s="13">
        <f>AP20+AP21</f>
        <v>3578959.8212499996</v>
      </c>
      <c r="AQ22" s="13">
        <f>[3]REG7!AP22</f>
        <v>3116409.3573500002</v>
      </c>
      <c r="AR22" s="13">
        <f t="shared" si="15"/>
        <v>462550.46389999939</v>
      </c>
      <c r="AS22" s="13">
        <f t="shared" si="16"/>
        <v>14.842416732226841</v>
      </c>
      <c r="AT22" s="13">
        <f>AT20+AT21</f>
        <v>342960.20343999995</v>
      </c>
      <c r="AU22" s="13">
        <f>[3]REG7!AT22</f>
        <v>282241.80507999996</v>
      </c>
      <c r="AV22" s="13">
        <f t="shared" si="17"/>
        <v>60718.398359999992</v>
      </c>
      <c r="AW22" s="13">
        <f t="shared" si="18"/>
        <v>21.512900380859485</v>
      </c>
      <c r="AX22" s="13"/>
      <c r="AY22" s="13">
        <f>AY20+AY21</f>
        <v>15420574.716449998</v>
      </c>
      <c r="AZ22" s="13">
        <f>AZ20+AZ21</f>
        <v>14818769.336730001</v>
      </c>
      <c r="BA22" s="13">
        <f>AY22-AZ22</f>
        <v>601805.37971999682</v>
      </c>
      <c r="BB22" s="13">
        <f>BA22/AZ22*100</f>
        <v>4.0611022821466953</v>
      </c>
      <c r="BC22" s="15"/>
      <c r="BD22" s="15"/>
    </row>
    <row r="23" spans="1:56" ht="15.75" customHeight="1" x14ac:dyDescent="0.2">
      <c r="A23" s="12" t="s">
        <v>26</v>
      </c>
      <c r="B23" s="13">
        <f>[2]FP!$U$16</f>
        <v>391369.78434000001</v>
      </c>
      <c r="C23" s="13">
        <f>[3]REG7!B23</f>
        <v>329125.0368</v>
      </c>
      <c r="D23" s="13">
        <f t="shared" si="0"/>
        <v>62244.747540000011</v>
      </c>
      <c r="E23" s="13">
        <f>D23/C23*100</f>
        <v>18.912188554596163</v>
      </c>
      <c r="F23" s="13"/>
      <c r="G23" s="13">
        <f>[4]FP!$U$16</f>
        <v>1694713.0827700002</v>
      </c>
      <c r="H23" s="13">
        <f>[3]REG7!G23</f>
        <v>1976698.0794100002</v>
      </c>
      <c r="I23" s="13">
        <f t="shared" si="1"/>
        <v>-281984.99664000003</v>
      </c>
      <c r="J23" s="13">
        <f t="shared" si="2"/>
        <v>-14.265456094547641</v>
      </c>
      <c r="K23" s="13"/>
      <c r="L23" s="13">
        <f>[5]FP!$U$16</f>
        <v>1115766.5936699999</v>
      </c>
      <c r="M23" s="13">
        <f>[3]REG7!L23</f>
        <v>1133308.4073100002</v>
      </c>
      <c r="N23" s="13">
        <f t="shared" si="3"/>
        <v>-17541.813640000299</v>
      </c>
      <c r="O23" s="13">
        <f t="shared" si="4"/>
        <v>-1.5478411284036286</v>
      </c>
      <c r="P23" s="13"/>
      <c r="Q23" s="13">
        <f>[6]FP!$U$16</f>
        <v>1702185.2320900001</v>
      </c>
      <c r="R23" s="13">
        <f>[3]REG7!Q23</f>
        <v>1631285.6486900002</v>
      </c>
      <c r="S23" s="13">
        <f t="shared" si="5"/>
        <v>70899.583399999887</v>
      </c>
      <c r="T23" s="13">
        <f t="shared" si="6"/>
        <v>4.3462396335636022</v>
      </c>
      <c r="U23" s="13"/>
      <c r="V23" s="13">
        <f>[7]FP!$U$16</f>
        <v>2380892.4889799999</v>
      </c>
      <c r="W23" s="13">
        <f>[3]REG7!V23</f>
        <v>2330411.2612600001</v>
      </c>
      <c r="X23" s="13">
        <f t="shared" si="7"/>
        <v>50481.22771999985</v>
      </c>
      <c r="Y23" s="13">
        <f t="shared" si="8"/>
        <v>2.1661939486468924</v>
      </c>
      <c r="Z23" s="13"/>
      <c r="AA23" s="13">
        <f>[8]FP!$U$16</f>
        <v>1197374.01932</v>
      </c>
      <c r="AB23" s="13">
        <f>[3]REG7!AA23</f>
        <v>1349334.5504799997</v>
      </c>
      <c r="AC23" s="13">
        <f t="shared" si="9"/>
        <v>-151960.53115999978</v>
      </c>
      <c r="AD23" s="13">
        <f t="shared" si="10"/>
        <v>-11.261886913511757</v>
      </c>
      <c r="AE23" s="13"/>
      <c r="AF23" s="13">
        <f>[9]FP!$U$16</f>
        <v>183376.58408999999</v>
      </c>
      <c r="AG23" s="13">
        <f>[3]REG7!AF23</f>
        <v>151203.46509000001</v>
      </c>
      <c r="AH23" s="13">
        <f t="shared" si="11"/>
        <v>32173.118999999977</v>
      </c>
      <c r="AI23" s="13">
        <f t="shared" si="12"/>
        <v>21.278030222951401</v>
      </c>
      <c r="AJ23" s="13"/>
      <c r="AK23" s="13">
        <f>[10]FP!$U$16</f>
        <v>824543.26514000003</v>
      </c>
      <c r="AL23" s="13">
        <f>[3]REG7!AK23</f>
        <v>692602.8676</v>
      </c>
      <c r="AM23" s="13">
        <f t="shared" si="13"/>
        <v>131940.39754000003</v>
      </c>
      <c r="AN23" s="13">
        <f t="shared" si="14"/>
        <v>19.04993520994195</v>
      </c>
      <c r="AO23" s="13"/>
      <c r="AP23" s="13">
        <f>[11]FP!$U$16</f>
        <v>3212777.2483299999</v>
      </c>
      <c r="AQ23" s="13">
        <f>[3]REG7!AP23</f>
        <v>2691224.2726299996</v>
      </c>
      <c r="AR23" s="13">
        <f t="shared" si="15"/>
        <v>521552.9757000003</v>
      </c>
      <c r="AS23" s="13">
        <f t="shared" si="16"/>
        <v>19.379766339217525</v>
      </c>
      <c r="AT23" s="13">
        <f>[12]FP!$U$16</f>
        <v>291953.55941999995</v>
      </c>
      <c r="AU23" s="13">
        <f>[3]REG7!AT23</f>
        <v>237152.60646000001</v>
      </c>
      <c r="AV23" s="13">
        <f t="shared" si="17"/>
        <v>54800.952959999937</v>
      </c>
      <c r="AW23" s="13">
        <f t="shared" si="18"/>
        <v>23.107885583894305</v>
      </c>
      <c r="AX23" s="13"/>
      <c r="AY23" s="13">
        <f>+B23+G23+L23+AF23+Q23+V23+AA23+AT23+AK23+AP23</f>
        <v>12994951.858150002</v>
      </c>
      <c r="AZ23" s="13">
        <f>+C23+H23+M23+AG23+R23+W23+AB23+AU23+AL23+AQ23</f>
        <v>12522346.195729997</v>
      </c>
      <c r="BA23" s="13">
        <f t="shared" si="20"/>
        <v>472605.66242000461</v>
      </c>
      <c r="BB23" s="13">
        <f t="shared" si="21"/>
        <v>3.7740983601072995</v>
      </c>
      <c r="BC23" s="15"/>
      <c r="BD23" s="15"/>
    </row>
    <row r="24" spans="1:56" ht="15.75" customHeight="1" x14ac:dyDescent="0.2">
      <c r="A24" s="12" t="s">
        <v>27</v>
      </c>
      <c r="B24" s="13">
        <f>ROUND((B23/B22*100),0)</f>
        <v>84</v>
      </c>
      <c r="C24" s="13">
        <f>[3]REG7!B24</f>
        <v>83</v>
      </c>
      <c r="D24" s="16" t="s">
        <v>28</v>
      </c>
      <c r="E24" s="13">
        <f>B24-C24</f>
        <v>1</v>
      </c>
      <c r="F24" s="13"/>
      <c r="G24" s="13">
        <f>ROUND((G23/G22*100),0)</f>
        <v>82</v>
      </c>
      <c r="H24" s="13">
        <f>[3]REG7!G24</f>
        <v>86</v>
      </c>
      <c r="I24" s="16" t="s">
        <v>28</v>
      </c>
      <c r="J24" s="13">
        <f>G24-H24</f>
        <v>-4</v>
      </c>
      <c r="K24" s="13"/>
      <c r="L24" s="13">
        <f>ROUND((L23/L22*100),0)</f>
        <v>82</v>
      </c>
      <c r="M24" s="13">
        <f>[3]REG7!L24</f>
        <v>85</v>
      </c>
      <c r="N24" s="16" t="s">
        <v>28</v>
      </c>
      <c r="O24" s="13">
        <f>L24-M24</f>
        <v>-3</v>
      </c>
      <c r="P24" s="13"/>
      <c r="Q24" s="13">
        <f>ROUND((Q23/Q22*100),0)</f>
        <v>81</v>
      </c>
      <c r="R24" s="13">
        <f>[3]REG7!Q24</f>
        <v>83</v>
      </c>
      <c r="S24" s="16" t="s">
        <v>28</v>
      </c>
      <c r="T24" s="13">
        <f>Q24-R24</f>
        <v>-2</v>
      </c>
      <c r="U24" s="13"/>
      <c r="V24" s="13">
        <f>ROUND((V23/V22*100),0)</f>
        <v>86</v>
      </c>
      <c r="W24" s="13">
        <f>[3]REG7!V24</f>
        <v>85</v>
      </c>
      <c r="X24" s="16" t="s">
        <v>28</v>
      </c>
      <c r="Y24" s="13">
        <f>V24-W24</f>
        <v>1</v>
      </c>
      <c r="Z24" s="13"/>
      <c r="AA24" s="13">
        <f>ROUND((AA23/AA22*100),0)</f>
        <v>80</v>
      </c>
      <c r="AB24" s="13">
        <f>[3]REG7!AA24</f>
        <v>83</v>
      </c>
      <c r="AC24" s="16" t="s">
        <v>28</v>
      </c>
      <c r="AD24" s="13">
        <f>AA24-AB24</f>
        <v>-3</v>
      </c>
      <c r="AE24" s="13"/>
      <c r="AF24" s="13">
        <f>ROUND((AF23/AF22*100),0)</f>
        <v>80</v>
      </c>
      <c r="AG24" s="13">
        <f>[3]REG7!AF24</f>
        <v>81</v>
      </c>
      <c r="AH24" s="16" t="s">
        <v>28</v>
      </c>
      <c r="AI24" s="13">
        <f>AF24-AG24</f>
        <v>-1</v>
      </c>
      <c r="AJ24" s="13"/>
      <c r="AK24" s="13">
        <f>ROUND((AK23/AK22*100),0)</f>
        <v>83</v>
      </c>
      <c r="AL24" s="13">
        <f>[3]REG7!AK24</f>
        <v>81</v>
      </c>
      <c r="AM24" s="16" t="s">
        <v>28</v>
      </c>
      <c r="AN24" s="13">
        <f>AK24-AL24</f>
        <v>2</v>
      </c>
      <c r="AO24" s="13"/>
      <c r="AP24" s="13">
        <f>ROUND((AP23/AP22*100),0)</f>
        <v>90</v>
      </c>
      <c r="AQ24" s="13">
        <f>[3]REG7!AP24</f>
        <v>86</v>
      </c>
      <c r="AR24" s="16" t="s">
        <v>28</v>
      </c>
      <c r="AS24" s="13">
        <f>AP24-AQ24</f>
        <v>4</v>
      </c>
      <c r="AT24" s="13">
        <f>ROUND((AT23/AT22*100),0)</f>
        <v>85</v>
      </c>
      <c r="AU24" s="13">
        <f>[3]REG7!AT24</f>
        <v>84</v>
      </c>
      <c r="AV24" s="16" t="s">
        <v>28</v>
      </c>
      <c r="AW24" s="13">
        <f>AT24-AU24</f>
        <v>1</v>
      </c>
      <c r="AX24" s="13"/>
      <c r="AY24" s="13">
        <f>ROUND((AY23/AY22*100),0)</f>
        <v>84</v>
      </c>
      <c r="AZ24" s="13">
        <f>ROUND((AZ23/AZ22*100),0)</f>
        <v>85</v>
      </c>
      <c r="BA24" s="16" t="s">
        <v>28</v>
      </c>
      <c r="BB24" s="13">
        <f>AY24-AZ24</f>
        <v>-1</v>
      </c>
      <c r="BC24" s="15"/>
      <c r="BD24" s="15"/>
    </row>
    <row r="25" spans="1:56" ht="15.75" customHeight="1" x14ac:dyDescent="0.2">
      <c r="A25" s="12" t="s">
        <v>29</v>
      </c>
      <c r="B25" s="13">
        <f>[2]FP!$U$18</f>
        <v>57082.661949999994</v>
      </c>
      <c r="C25" s="13">
        <f>[3]REG7!B25</f>
        <v>53885.52233</v>
      </c>
      <c r="D25" s="13">
        <f>B25-C25</f>
        <v>3197.1396199999945</v>
      </c>
      <c r="E25" s="13">
        <f>D25/C25*100</f>
        <v>5.9332070689050971</v>
      </c>
      <c r="F25" s="13"/>
      <c r="G25" s="13">
        <f>[4]FP!$U$18</f>
        <v>248110.78172</v>
      </c>
      <c r="H25" s="13">
        <f>[3]REG7!G25</f>
        <v>242623.86202</v>
      </c>
      <c r="I25" s="13">
        <f>G25-H25</f>
        <v>5486.9196999999986</v>
      </c>
      <c r="J25" s="13">
        <f>I25/H25*100</f>
        <v>2.2614921938501253</v>
      </c>
      <c r="K25" s="13"/>
      <c r="L25" s="13">
        <f>[5]FP!$U$18</f>
        <v>233816.74235000001</v>
      </c>
      <c r="M25" s="13">
        <f>[3]REG7!L25</f>
        <v>206708.0558</v>
      </c>
      <c r="N25" s="13">
        <f>L25-M25</f>
        <v>27108.686550000013</v>
      </c>
      <c r="O25" s="13">
        <f>N25/M25*100</f>
        <v>13.114479958260056</v>
      </c>
      <c r="P25" s="13"/>
      <c r="Q25" s="13">
        <f>[6]FP!$U$18</f>
        <v>279052.07986</v>
      </c>
      <c r="R25" s="13">
        <f>[3]REG7!Q25</f>
        <v>228670.53552000003</v>
      </c>
      <c r="S25" s="13">
        <f>Q25-R25</f>
        <v>50381.544339999964</v>
      </c>
      <c r="T25" s="13">
        <f>S25/R25*100</f>
        <v>22.032372568434152</v>
      </c>
      <c r="U25" s="13"/>
      <c r="V25" s="13">
        <f>[7]FP!$U$18</f>
        <v>347268.94336999999</v>
      </c>
      <c r="W25" s="13">
        <f>[3]REG7!V25</f>
        <v>275902.37296000001</v>
      </c>
      <c r="X25" s="13">
        <f>V25-W25</f>
        <v>71366.570409999986</v>
      </c>
      <c r="Y25" s="13">
        <f>X25/W25*100</f>
        <v>25.86660261176754</v>
      </c>
      <c r="Z25" s="13"/>
      <c r="AA25" s="13">
        <f>[8]FP!$U$18</f>
        <v>210073.44325000001</v>
      </c>
      <c r="AB25" s="13">
        <f>[3]REG7!AA25</f>
        <v>180877.3824</v>
      </c>
      <c r="AC25" s="13">
        <f>AA25-AB25</f>
        <v>29196.060850000009</v>
      </c>
      <c r="AD25" s="13">
        <f>AC25/AB25*100</f>
        <v>16.141355244424417</v>
      </c>
      <c r="AE25" s="13"/>
      <c r="AF25" s="13">
        <f>[9]FP!$U$18</f>
        <v>41930.421600000001</v>
      </c>
      <c r="AG25" s="13">
        <f>[3]REG7!AF25</f>
        <v>37385.299750000006</v>
      </c>
      <c r="AH25" s="13">
        <f>AF25-AG25</f>
        <v>4545.1218499999959</v>
      </c>
      <c r="AI25" s="13">
        <f>AH25/AG25*100</f>
        <v>12.157510787378387</v>
      </c>
      <c r="AJ25" s="13"/>
      <c r="AK25" s="13">
        <f>[10]FP!$U$18</f>
        <v>135744.62933999998</v>
      </c>
      <c r="AL25" s="13">
        <f>[3]REG7!AK25</f>
        <v>122069.47615</v>
      </c>
      <c r="AM25" s="13">
        <f>AK25-AL25</f>
        <v>13675.153189999983</v>
      </c>
      <c r="AN25" s="13">
        <f>AM25/AL25*100</f>
        <v>11.202762247620232</v>
      </c>
      <c r="AO25" s="13"/>
      <c r="AP25" s="13">
        <f>[11]FP!$U$18</f>
        <v>418115.78474000003</v>
      </c>
      <c r="AQ25" s="13">
        <f>[3]REG7!AP25</f>
        <v>378823.64896000002</v>
      </c>
      <c r="AR25" s="13">
        <f>AP25-AQ25</f>
        <v>39292.135780000011</v>
      </c>
      <c r="AS25" s="13">
        <f>AR25/AQ25*100</f>
        <v>10.372144370571982</v>
      </c>
      <c r="AT25" s="13">
        <f>[12]FP!$U$18</f>
        <v>45176.852019999998</v>
      </c>
      <c r="AU25" s="13">
        <f>[3]REG7!AT25</f>
        <v>37721.094469999996</v>
      </c>
      <c r="AV25" s="13">
        <f>AT25-AU25</f>
        <v>7455.7575500000021</v>
      </c>
      <c r="AW25" s="13">
        <f>AV25/AU25*100</f>
        <v>19.76548574413621</v>
      </c>
      <c r="AX25" s="13"/>
      <c r="AY25" s="13">
        <f>+B25+G25+L25+AF25+Q25+V25+AA25+AT25+AK25+AP25</f>
        <v>2016372.3402000002</v>
      </c>
      <c r="AZ25" s="13">
        <f>+C25+H25+M25+AG25+R25+W25+AB25+AU25+AL25+AQ25</f>
        <v>1764667.2503599999</v>
      </c>
      <c r="BA25" s="13">
        <f>AY25-AZ25</f>
        <v>251705.08984000026</v>
      </c>
      <c r="BB25" s="13">
        <f>BA25/AZ25*100</f>
        <v>14.263600675348359</v>
      </c>
      <c r="BC25" s="15"/>
      <c r="BD25" s="15"/>
    </row>
    <row r="26" spans="1:56" ht="15.75" customHeight="1" x14ac:dyDescent="0.2">
      <c r="A26" s="12" t="s">
        <v>27</v>
      </c>
      <c r="B26" s="13">
        <f>ROUND((B25/B22*100),0)</f>
        <v>12</v>
      </c>
      <c r="C26" s="13">
        <f>[3]REG7!B26</f>
        <v>14</v>
      </c>
      <c r="D26" s="13"/>
      <c r="E26" s="13">
        <f>B26-C26</f>
        <v>-2</v>
      </c>
      <c r="F26" s="13"/>
      <c r="G26" s="13">
        <f>ROUND((G25/G22*100),0)</f>
        <v>12</v>
      </c>
      <c r="H26" s="13">
        <f>[3]REG7!G26</f>
        <v>11</v>
      </c>
      <c r="I26" s="13"/>
      <c r="J26" s="13">
        <f>G26-H26</f>
        <v>1</v>
      </c>
      <c r="K26" s="13"/>
      <c r="L26" s="13">
        <f>ROUND((L25/L22*100),0)</f>
        <v>17</v>
      </c>
      <c r="M26" s="13">
        <f>[3]REG7!L26</f>
        <v>16</v>
      </c>
      <c r="N26" s="13"/>
      <c r="O26" s="13">
        <f>L26-M26</f>
        <v>1</v>
      </c>
      <c r="P26" s="13"/>
      <c r="Q26" s="13">
        <f>ROUND((Q25/Q22*100),0)</f>
        <v>13</v>
      </c>
      <c r="R26" s="13">
        <f>[3]REG7!Q26</f>
        <v>12</v>
      </c>
      <c r="S26" s="13"/>
      <c r="T26" s="13">
        <f>Q26-R26</f>
        <v>1</v>
      </c>
      <c r="U26" s="13"/>
      <c r="V26" s="13">
        <f>ROUND((V25/V22*100),0)</f>
        <v>12</v>
      </c>
      <c r="W26" s="13">
        <f>[3]REG7!V26</f>
        <v>10</v>
      </c>
      <c r="X26" s="13"/>
      <c r="Y26" s="13">
        <f>V26-W26</f>
        <v>2</v>
      </c>
      <c r="Z26" s="13"/>
      <c r="AA26" s="13">
        <f>ROUND((AA25/AA22*100),0)</f>
        <v>14</v>
      </c>
      <c r="AB26" s="13">
        <f>[3]REG7!AA26</f>
        <v>11</v>
      </c>
      <c r="AC26" s="13"/>
      <c r="AD26" s="13">
        <f>AA26-AB26</f>
        <v>3</v>
      </c>
      <c r="AE26" s="13"/>
      <c r="AF26" s="13">
        <f>ROUND((AF25/AF22*100),0)</f>
        <v>18</v>
      </c>
      <c r="AG26" s="13">
        <f>[3]REG7!AF26</f>
        <v>20</v>
      </c>
      <c r="AH26" s="13"/>
      <c r="AI26" s="13">
        <f>AF26-AG26</f>
        <v>-2</v>
      </c>
      <c r="AJ26" s="13"/>
      <c r="AK26" s="13">
        <f>ROUND((AK25/AK22*100),0)</f>
        <v>14</v>
      </c>
      <c r="AL26" s="13">
        <f>[3]REG7!AK26</f>
        <v>14</v>
      </c>
      <c r="AM26" s="13"/>
      <c r="AN26" s="13">
        <f>AK26-AL26</f>
        <v>0</v>
      </c>
      <c r="AO26" s="13"/>
      <c r="AP26" s="13">
        <f>ROUND((AP25/AP22*100),0)</f>
        <v>12</v>
      </c>
      <c r="AQ26" s="13">
        <f>[3]REG7!AP26</f>
        <v>12</v>
      </c>
      <c r="AR26" s="13"/>
      <c r="AS26" s="13">
        <f>AP26-AQ26</f>
        <v>0</v>
      </c>
      <c r="AT26" s="13">
        <f>ROUND((AT25/AT22*100),0)</f>
        <v>13</v>
      </c>
      <c r="AU26" s="13">
        <f>[3]REG7!AT26</f>
        <v>13</v>
      </c>
      <c r="AV26" s="13"/>
      <c r="AW26" s="13">
        <f>AT26-AU26</f>
        <v>0</v>
      </c>
      <c r="AX26" s="13"/>
      <c r="AY26" s="13">
        <f>ROUND((AY25/AY22*100),0)</f>
        <v>13</v>
      </c>
      <c r="AZ26" s="13">
        <f>ROUND((AZ25/AZ22*100),0)</f>
        <v>12</v>
      </c>
      <c r="BA26" s="13"/>
      <c r="BB26" s="13">
        <f>AY26-AZ26</f>
        <v>1</v>
      </c>
      <c r="BC26" s="15"/>
      <c r="BD26" s="15"/>
    </row>
    <row r="27" spans="1:56" ht="15.75" customHeight="1" x14ac:dyDescent="0.2">
      <c r="A27" s="12" t="s">
        <v>30</v>
      </c>
      <c r="B27" s="13">
        <f>B22-B23-B25</f>
        <v>19248.173260000054</v>
      </c>
      <c r="C27" s="13">
        <f>[3]REG7!B27</f>
        <v>13694.44311</v>
      </c>
      <c r="D27" s="13">
        <f>B27-C27</f>
        <v>5553.730150000054</v>
      </c>
      <c r="E27" s="13">
        <f>D27/C27*100</f>
        <v>40.554625736804084</v>
      </c>
      <c r="F27" s="13"/>
      <c r="G27" s="13">
        <f>G22-G23-G25</f>
        <v>127446.68503999952</v>
      </c>
      <c r="H27" s="13">
        <f>[3]REG7!G27</f>
        <v>74914.028119999333</v>
      </c>
      <c r="I27" s="13">
        <f>G27-H27</f>
        <v>52532.656920000183</v>
      </c>
      <c r="J27" s="13">
        <f>I27/H27*100</f>
        <v>70.12392503557804</v>
      </c>
      <c r="K27" s="13"/>
      <c r="L27" s="13">
        <f>L22-L23-L25</f>
        <v>11867.30609000026</v>
      </c>
      <c r="M27" s="13">
        <f>[3]REG7!L27</f>
        <v>-8463.8431800001126</v>
      </c>
      <c r="N27" s="13">
        <f>L27-M27</f>
        <v>20331.149270000373</v>
      </c>
      <c r="O27" s="13">
        <f>N27/M27*100</f>
        <v>-240.21179076240992</v>
      </c>
      <c r="P27" s="13"/>
      <c r="Q27" s="13">
        <f>Q22-Q23-Q25</f>
        <v>120262.48352999933</v>
      </c>
      <c r="R27" s="13">
        <f>[3]REG7!Q27</f>
        <v>113676.4154599997</v>
      </c>
      <c r="S27" s="13">
        <f>Q27-R27</f>
        <v>6586.0680699996301</v>
      </c>
      <c r="T27" s="13">
        <f>S27/R27*100</f>
        <v>5.7936978777423942</v>
      </c>
      <c r="U27" s="13"/>
      <c r="V27" s="13">
        <f>V22-V23-V25</f>
        <v>50458.614240000024</v>
      </c>
      <c r="W27" s="13">
        <f>[3]REG7!V27</f>
        <v>147463.61403000011</v>
      </c>
      <c r="X27" s="13">
        <f>V27-W27</f>
        <v>-97004.999790000089</v>
      </c>
      <c r="Y27" s="13">
        <f>X27/W27*100</f>
        <v>-65.78232903627692</v>
      </c>
      <c r="Z27" s="13"/>
      <c r="AA27" s="13">
        <f>AA22-AA23-AA25</f>
        <v>92955.56706000003</v>
      </c>
      <c r="AB27" s="13">
        <f>[3]REG7!AA27</f>
        <v>102202.62303000037</v>
      </c>
      <c r="AC27" s="13">
        <f>AA27-AB27</f>
        <v>-9247.0559700003359</v>
      </c>
      <c r="AD27" s="13">
        <f>AC27/AB27*100</f>
        <v>-9.0477677537551777</v>
      </c>
      <c r="AE27" s="13"/>
      <c r="AF27" s="13">
        <f>AF22-AF23-AF25</f>
        <v>4264.6201400000136</v>
      </c>
      <c r="AG27" s="13">
        <f>[3]REG7!AF27</f>
        <v>-1980.9522000000579</v>
      </c>
      <c r="AH27" s="13">
        <f>AF27-AG27</f>
        <v>6245.5723400000716</v>
      </c>
      <c r="AI27" s="13">
        <f>AH27/AG27*100</f>
        <v>-315.28132480934619</v>
      </c>
      <c r="AJ27" s="13"/>
      <c r="AK27" s="13">
        <f>AK22-AK23-AK25</f>
        <v>28850.488559999852</v>
      </c>
      <c r="AL27" s="13">
        <f>[3]REG7!AK27</f>
        <v>36520.022360000061</v>
      </c>
      <c r="AM27" s="13">
        <f>AK27-AL27</f>
        <v>-7669.5338000002084</v>
      </c>
      <c r="AN27" s="13">
        <f>AM27/AL27*100</f>
        <v>-21.000901161551742</v>
      </c>
      <c r="AO27" s="13"/>
      <c r="AP27" s="13">
        <f>AP22-AP23-AP25</f>
        <v>-51933.211820000317</v>
      </c>
      <c r="AQ27" s="13">
        <f>[3]REG7!AP27</f>
        <v>46361.435760000604</v>
      </c>
      <c r="AR27" s="13">
        <f>AP27-AQ27</f>
        <v>-98294.647580000921</v>
      </c>
      <c r="AS27" s="13">
        <f>AR27/AQ27*100</f>
        <v>-212.01812663620504</v>
      </c>
      <c r="AT27" s="13">
        <f>AT22-AT23-AT25</f>
        <v>5829.7920000000086</v>
      </c>
      <c r="AU27" s="13">
        <f>[3]REG7!AT27</f>
        <v>7368.1041499999556</v>
      </c>
      <c r="AV27" s="13">
        <f>AT27-AU27</f>
        <v>-1538.312149999947</v>
      </c>
      <c r="AW27" s="13">
        <f>AV27/AU27*100</f>
        <v>-20.877991389412653</v>
      </c>
      <c r="AX27" s="13"/>
      <c r="AY27" s="13">
        <f>AY22-AY23-AY25</f>
        <v>409250.51809999649</v>
      </c>
      <c r="AZ27" s="13">
        <f>AZ22-AZ23-AZ25</f>
        <v>531755.89064000454</v>
      </c>
      <c r="BA27" s="13">
        <f>AY27-AZ27</f>
        <v>-122505.37254000804</v>
      </c>
      <c r="BB27" s="13">
        <f>BA27/AZ27*100</f>
        <v>-23.037896654527788</v>
      </c>
      <c r="BC27" s="15"/>
      <c r="BD27" s="15"/>
    </row>
    <row r="28" spans="1:56" ht="15.75" customHeight="1" x14ac:dyDescent="0.2">
      <c r="A28" s="12" t="s">
        <v>31</v>
      </c>
      <c r="B28" s="13">
        <f>[2]FP!U21</f>
        <v>15503.7947</v>
      </c>
      <c r="C28" s="13">
        <f>[3]REG7!B28</f>
        <v>14439.14234</v>
      </c>
      <c r="D28" s="13">
        <f>B28-C28</f>
        <v>1064.65236</v>
      </c>
      <c r="E28" s="13">
        <f>D28/C28*100</f>
        <v>7.3733767209334129</v>
      </c>
      <c r="F28" s="13"/>
      <c r="G28" s="13">
        <f>[4]FP!U21</f>
        <v>63621.536410000008</v>
      </c>
      <c r="H28" s="13">
        <f>[3]REG7!G28</f>
        <v>60844.313779999997</v>
      </c>
      <c r="I28" s="13">
        <f>G28-H28</f>
        <v>2777.2226300000111</v>
      </c>
      <c r="J28" s="13">
        <f>I28/H28*100</f>
        <v>4.5644735842396926</v>
      </c>
      <c r="K28" s="13"/>
      <c r="L28" s="13">
        <f>[5]FP!U21</f>
        <v>45517.840130000004</v>
      </c>
      <c r="M28" s="13">
        <f>[3]REG7!L28</f>
        <v>43087.147700000001</v>
      </c>
      <c r="N28" s="13">
        <f>L28-M28</f>
        <v>2430.6924300000028</v>
      </c>
      <c r="O28" s="13">
        <f>N28/M28*100</f>
        <v>5.6413398420429735</v>
      </c>
      <c r="P28" s="13"/>
      <c r="Q28" s="13">
        <f>[6]FP!U21</f>
        <v>80583.700019999989</v>
      </c>
      <c r="R28" s="13">
        <f>[3]REG7!Q28</f>
        <v>64154.510070000004</v>
      </c>
      <c r="S28" s="13">
        <f>Q28-R28</f>
        <v>16429.189949999985</v>
      </c>
      <c r="T28" s="13">
        <f>S28/R28*100</f>
        <v>25.608784062217659</v>
      </c>
      <c r="U28" s="13"/>
      <c r="V28" s="13">
        <f>[7]FP!U21</f>
        <v>55391.965589999993</v>
      </c>
      <c r="W28" s="13">
        <f>[3]REG7!V28</f>
        <v>52958.646390000002</v>
      </c>
      <c r="X28" s="13">
        <f>V28-W28</f>
        <v>2433.3191999999908</v>
      </c>
      <c r="Y28" s="13">
        <f>X28/W28*100</f>
        <v>4.5947533894285222</v>
      </c>
      <c r="Z28" s="13"/>
      <c r="AA28" s="13">
        <f>[8]FP!U21</f>
        <v>39488.348570000002</v>
      </c>
      <c r="AB28" s="13">
        <f>[3]REG7!AA28</f>
        <v>34662.079100000003</v>
      </c>
      <c r="AC28" s="13">
        <f>AA28-AB28</f>
        <v>4826.2694699999993</v>
      </c>
      <c r="AD28" s="13">
        <f>AC28/AB28*100</f>
        <v>13.923773747316845</v>
      </c>
      <c r="AE28" s="13"/>
      <c r="AF28" s="13">
        <f>[9]FP!U21</f>
        <v>2832.8226299999997</v>
      </c>
      <c r="AG28" s="13">
        <f>[3]REG7!AF28</f>
        <v>2831.8579899999995</v>
      </c>
      <c r="AH28" s="13">
        <f>AF28-AG28</f>
        <v>0.96464000000014494</v>
      </c>
      <c r="AI28" s="13">
        <f>AH28/AG28*100</f>
        <v>3.4063855016972268E-2</v>
      </c>
      <c r="AJ28" s="13"/>
      <c r="AK28" s="13">
        <f>[10]FP!U21</f>
        <v>27619.994760000001</v>
      </c>
      <c r="AL28" s="13">
        <f>[3]REG7!AK28</f>
        <v>25684.724909999997</v>
      </c>
      <c r="AM28" s="13">
        <f>AK28-AL28</f>
        <v>1935.2698500000042</v>
      </c>
      <c r="AN28" s="13">
        <f>AM28/AL28*100</f>
        <v>7.5347112214798662</v>
      </c>
      <c r="AO28" s="13"/>
      <c r="AP28" s="13">
        <f>[11]FP!U21</f>
        <v>88691.714909999995</v>
      </c>
      <c r="AQ28" s="13">
        <f>[3]REG7!AP28</f>
        <v>70924.272669999991</v>
      </c>
      <c r="AR28" s="13">
        <f>AP28-AQ28</f>
        <v>17767.442240000004</v>
      </c>
      <c r="AS28" s="13">
        <f>AR28/AQ28*100</f>
        <v>25.051285788532862</v>
      </c>
      <c r="AT28" s="13">
        <f>[12]FP!U21</f>
        <v>11708.798639999999</v>
      </c>
      <c r="AU28" s="13">
        <f>[3]REG7!AT28</f>
        <v>11326.336600000001</v>
      </c>
      <c r="AV28" s="13">
        <f>AT28-AU28</f>
        <v>382.46203999999852</v>
      </c>
      <c r="AW28" s="13">
        <f>AV28/AU28*100</f>
        <v>3.3767497250611331</v>
      </c>
      <c r="AX28" s="13"/>
      <c r="AY28" s="13">
        <f>+B28+G28+L28+AF28+Q28+V28+AA28+AT28+AK28+AP28</f>
        <v>430960.51635999989</v>
      </c>
      <c r="AZ28" s="13">
        <f>+C28+H28+M28+AG28+R28+W28+AB28+AU28+AL28+AQ28</f>
        <v>380913.03155000001</v>
      </c>
      <c r="BA28" s="13">
        <f>AY28-AZ28</f>
        <v>50047.484809999878</v>
      </c>
      <c r="BB28" s="13">
        <f>BA28/AZ28*100</f>
        <v>13.138821900198094</v>
      </c>
      <c r="BC28" s="15"/>
      <c r="BD28" s="15"/>
    </row>
    <row r="29" spans="1:56" ht="15.75" customHeight="1" x14ac:dyDescent="0.2">
      <c r="A29" s="12" t="s">
        <v>32</v>
      </c>
      <c r="B29" s="13">
        <f>[2]FP!U22</f>
        <v>444.18600000000004</v>
      </c>
      <c r="C29" s="13">
        <f>[3]REG7!B29</f>
        <v>650.09</v>
      </c>
      <c r="D29" s="13">
        <f>B29-C29</f>
        <v>-205.904</v>
      </c>
      <c r="E29" s="13">
        <f>D29/C29*100</f>
        <v>-31.673152948053346</v>
      </c>
      <c r="F29" s="13"/>
      <c r="G29" s="13">
        <f>[4]FP!U22</f>
        <v>16691.629500000003</v>
      </c>
      <c r="H29" s="13">
        <f>[3]REG7!G29</f>
        <v>19885.829840000002</v>
      </c>
      <c r="I29" s="13">
        <f>G29-H29</f>
        <v>-3194.2003399999994</v>
      </c>
      <c r="J29" s="13">
        <f>I29/H29*100</f>
        <v>-16.062695727059481</v>
      </c>
      <c r="K29" s="13"/>
      <c r="L29" s="13">
        <f>[5]FP!U22</f>
        <v>17947.57792</v>
      </c>
      <c r="M29" s="13">
        <f>[3]REG7!L29</f>
        <v>16683.147929999999</v>
      </c>
      <c r="N29" s="13">
        <f>L29-M29</f>
        <v>1264.4299900000005</v>
      </c>
      <c r="O29" s="13">
        <f>N29/M29*100</f>
        <v>7.5790851660931153</v>
      </c>
      <c r="P29" s="13"/>
      <c r="Q29" s="13">
        <f>[6]FP!U22</f>
        <v>152.76681999999994</v>
      </c>
      <c r="R29" s="13">
        <f>[3]REG7!Q29</f>
        <v>2235.3958499999999</v>
      </c>
      <c r="S29" s="13">
        <f>Q29-R29</f>
        <v>-2082.6290300000001</v>
      </c>
      <c r="T29" s="13">
        <f>S29/R29*100</f>
        <v>-93.166005922396252</v>
      </c>
      <c r="U29" s="13"/>
      <c r="V29" s="13">
        <f>[7]FP!U22</f>
        <v>1732.5010199999999</v>
      </c>
      <c r="W29" s="13">
        <f>[3]REG7!V29</f>
        <v>1695.01215</v>
      </c>
      <c r="X29" s="13">
        <f>V29-W29</f>
        <v>37.488869999999906</v>
      </c>
      <c r="Y29" s="13">
        <f>X29/W29*100</f>
        <v>2.2117168894629993</v>
      </c>
      <c r="Z29" s="13"/>
      <c r="AA29" s="13">
        <f>[8]FP!U22</f>
        <v>7713.8549300000013</v>
      </c>
      <c r="AB29" s="13">
        <f>[3]REG7!AA29</f>
        <v>6835.5742899999996</v>
      </c>
      <c r="AC29" s="13">
        <f>AA29-AB29</f>
        <v>878.28064000000177</v>
      </c>
      <c r="AD29" s="13">
        <f>AC29/AB29*100</f>
        <v>12.848673757885553</v>
      </c>
      <c r="AE29" s="13"/>
      <c r="AF29" s="13">
        <f>[9]FP!U22</f>
        <v>2678.8936299999996</v>
      </c>
      <c r="AG29" s="13">
        <f>[3]REG7!AF29</f>
        <v>987.04057999999998</v>
      </c>
      <c r="AH29" s="13">
        <f>AF29-AG29</f>
        <v>1691.8530499999997</v>
      </c>
      <c r="AI29" s="13">
        <f>AH29/AG29*100</f>
        <v>171.4066355812848</v>
      </c>
      <c r="AJ29" s="13"/>
      <c r="AK29" s="13">
        <f>[10]FP!U22</f>
        <v>3495.6601599999999</v>
      </c>
      <c r="AL29" s="13">
        <f>[3]REG7!AK29</f>
        <v>3030.0963199999997</v>
      </c>
      <c r="AM29" s="13">
        <f>AK29-AL29</f>
        <v>465.56384000000025</v>
      </c>
      <c r="AN29" s="13">
        <f>AM29/AL29*100</f>
        <v>15.36465481070913</v>
      </c>
      <c r="AO29" s="13"/>
      <c r="AP29" s="13">
        <f>[11]FP!U22</f>
        <v>2.33</v>
      </c>
      <c r="AQ29" s="13">
        <f>[3]REG7!AP29</f>
        <v>0</v>
      </c>
      <c r="AR29" s="13">
        <f>AP29-AQ29</f>
        <v>2.33</v>
      </c>
      <c r="AS29" s="13"/>
      <c r="AT29" s="13">
        <f>[12]FP!U22</f>
        <v>164.45518000000001</v>
      </c>
      <c r="AU29" s="13">
        <f>[3]REG7!AT29</f>
        <v>213.30700000000002</v>
      </c>
      <c r="AV29" s="13">
        <f>AT29-AU29</f>
        <v>-48.851820000000004</v>
      </c>
      <c r="AW29" s="13">
        <f>AV29/AU29*100</f>
        <v>-22.902117605141882</v>
      </c>
      <c r="AX29" s="13"/>
      <c r="AY29" s="13">
        <f>+B29+G29+L29+AF29+Q29+V29+AA29+AT29+AK29+AP29</f>
        <v>51023.855160000006</v>
      </c>
      <c r="AZ29" s="13">
        <f>+C29+H29+M29+AG29+R29+W29+AB29+AU29+AL29+AQ29</f>
        <v>52215.49396</v>
      </c>
      <c r="BA29" s="13">
        <f>AY29-AZ29</f>
        <v>-1191.6387999999934</v>
      </c>
      <c r="BB29" s="13">
        <f>BA29/AZ29*100</f>
        <v>-2.2821555627010932</v>
      </c>
      <c r="BC29" s="15"/>
      <c r="BD29" s="15"/>
    </row>
    <row r="30" spans="1:56" ht="15.75" customHeight="1" x14ac:dyDescent="0.2">
      <c r="A30" s="12" t="s">
        <v>33</v>
      </c>
      <c r="B30" s="13">
        <f>B27-B28-B29</f>
        <v>3300.1925600000536</v>
      </c>
      <c r="C30" s="13">
        <f>[3]REG7!B30</f>
        <v>-1394.7892300000003</v>
      </c>
      <c r="D30" s="13">
        <f>B30-C30</f>
        <v>4694.9817900000544</v>
      </c>
      <c r="E30" s="13">
        <f>D30/C30*100</f>
        <v>-336.60869248324013</v>
      </c>
      <c r="F30" s="13"/>
      <c r="G30" s="13">
        <f>G27-G28-G29</f>
        <v>47133.519129999506</v>
      </c>
      <c r="H30" s="13">
        <f>[3]REG7!G30</f>
        <v>-5816.1155000006656</v>
      </c>
      <c r="I30" s="13">
        <f>G30-H30</f>
        <v>52949.634630000175</v>
      </c>
      <c r="J30" s="13">
        <f>I30/H30*100</f>
        <v>-910.39517062537902</v>
      </c>
      <c r="K30" s="13"/>
      <c r="L30" s="13">
        <f>L27-L28-L29</f>
        <v>-51598.111959999747</v>
      </c>
      <c r="M30" s="13">
        <f>[3]REG7!L30</f>
        <v>-68234.13881000012</v>
      </c>
      <c r="N30" s="13">
        <f>L30-M30</f>
        <v>16636.026850000373</v>
      </c>
      <c r="O30" s="13">
        <f>N30/M30*100</f>
        <v>-24.380796973673043</v>
      </c>
      <c r="P30" s="13"/>
      <c r="Q30" s="13">
        <f>Q27-Q28-Q29</f>
        <v>39526.016689999342</v>
      </c>
      <c r="R30" s="13">
        <f>[3]REG7!Q30</f>
        <v>47286.509539999694</v>
      </c>
      <c r="S30" s="13">
        <f>Q30-R30</f>
        <v>-7760.4928500003516</v>
      </c>
      <c r="T30" s="13">
        <f>S30/R30*100</f>
        <v>-16.411642401805413</v>
      </c>
      <c r="U30" s="13"/>
      <c r="V30" s="13">
        <f>V27-V28-V29</f>
        <v>-6665.8523699999678</v>
      </c>
      <c r="W30" s="13">
        <f>[3]REG7!V30</f>
        <v>92809.955490000109</v>
      </c>
      <c r="X30" s="13">
        <f>V30-W30</f>
        <v>-99475.807860000074</v>
      </c>
      <c r="Y30" s="13">
        <f>X30/W30*100</f>
        <v>-107.18226006553596</v>
      </c>
      <c r="Z30" s="13"/>
      <c r="AA30" s="13">
        <f>AA27-AA28-AA29</f>
        <v>45753.363560000027</v>
      </c>
      <c r="AB30" s="13">
        <f>[3]REG7!AA30</f>
        <v>60704.969640000367</v>
      </c>
      <c r="AC30" s="13">
        <f>AA30-AB30</f>
        <v>-14951.60608000034</v>
      </c>
      <c r="AD30" s="13">
        <f>AC30/AB30*100</f>
        <v>-24.629953970273082</v>
      </c>
      <c r="AE30" s="13"/>
      <c r="AF30" s="13">
        <f>AF27-AF28-AF29</f>
        <v>-1247.0961199999856</v>
      </c>
      <c r="AG30" s="13">
        <f>[3]REG7!AF30</f>
        <v>-5799.8507700000573</v>
      </c>
      <c r="AH30" s="13">
        <f>AF30-AG30</f>
        <v>4552.7546500000717</v>
      </c>
      <c r="AI30" s="13">
        <f>AH30/AG30*100</f>
        <v>-78.497789521574646</v>
      </c>
      <c r="AJ30" s="13"/>
      <c r="AK30" s="13">
        <f>AK27-AK28-AK29</f>
        <v>-2265.1663600001489</v>
      </c>
      <c r="AL30" s="13">
        <f>[3]REG7!AK30</f>
        <v>7805.201130000064</v>
      </c>
      <c r="AM30" s="13">
        <f>AK30-AL30</f>
        <v>-10070.367490000213</v>
      </c>
      <c r="AN30" s="13">
        <f>AM30/AL30*100</f>
        <v>-129.02124265951019</v>
      </c>
      <c r="AO30" s="13"/>
      <c r="AP30" s="13">
        <f>AP27-AP28-AP29</f>
        <v>-140627.25673000028</v>
      </c>
      <c r="AQ30" s="13">
        <f>[3]REG7!AP30</f>
        <v>-24562.836909999387</v>
      </c>
      <c r="AR30" s="13">
        <f>AP30-AQ30</f>
        <v>-116064.4198200009</v>
      </c>
      <c r="AS30" s="13">
        <f>AR30/AQ30*100</f>
        <v>472.52041873368364</v>
      </c>
      <c r="AT30" s="13">
        <f>AT27-AT28-AT29</f>
        <v>-6043.4618199999904</v>
      </c>
      <c r="AU30" s="13">
        <f>[3]REG7!AT30</f>
        <v>-4171.5394500000448</v>
      </c>
      <c r="AV30" s="13">
        <f>AT30-AU30</f>
        <v>-1871.9223699999457</v>
      </c>
      <c r="AW30" s="13">
        <f>AV30/AU30*100</f>
        <v>44.873658572255039</v>
      </c>
      <c r="AX30" s="13"/>
      <c r="AY30" s="13">
        <f>AY27-AY28-AY29</f>
        <v>-72733.853420003405</v>
      </c>
      <c r="AZ30" s="13">
        <f>AZ27-AZ28-AZ29</f>
        <v>98627.365130004531</v>
      </c>
      <c r="BA30" s="13">
        <f>AY30-AZ30</f>
        <v>-171361.21855000794</v>
      </c>
      <c r="BB30" s="13">
        <f>BA30/AZ30*100</f>
        <v>-173.74611835582357</v>
      </c>
      <c r="BC30" s="15"/>
      <c r="BD30" s="15"/>
    </row>
    <row r="31" spans="1:56" ht="15.75" customHeight="1" x14ac:dyDescent="0.2">
      <c r="A31" s="12" t="s">
        <v>27</v>
      </c>
      <c r="B31" s="13">
        <f>ROUND((B30/B22*100),0)</f>
        <v>1</v>
      </c>
      <c r="C31" s="13">
        <f>[3]REG7!B31</f>
        <v>0</v>
      </c>
      <c r="D31" s="13"/>
      <c r="E31" s="13">
        <f>B31-C31</f>
        <v>1</v>
      </c>
      <c r="F31" s="13"/>
      <c r="G31" s="13">
        <f>ROUND((G30/G22*100),0)</f>
        <v>2</v>
      </c>
      <c r="H31" s="13">
        <f>[3]REG7!G31</f>
        <v>0</v>
      </c>
      <c r="I31" s="13"/>
      <c r="J31" s="13">
        <f>G31-H31</f>
        <v>2</v>
      </c>
      <c r="K31" s="13"/>
      <c r="L31" s="13">
        <f>ROUND((L30/L22*100),0)</f>
        <v>-4</v>
      </c>
      <c r="M31" s="13">
        <f>[3]REG7!L31</f>
        <v>-5</v>
      </c>
      <c r="N31" s="13"/>
      <c r="O31" s="13">
        <f>L31-M31</f>
        <v>1</v>
      </c>
      <c r="P31" s="13"/>
      <c r="Q31" s="13">
        <f>ROUND((Q30/Q22*100),0)</f>
        <v>2</v>
      </c>
      <c r="R31" s="13">
        <f>[3]REG7!Q31</f>
        <v>2</v>
      </c>
      <c r="S31" s="13"/>
      <c r="T31" s="13">
        <f>Q31-R31</f>
        <v>0</v>
      </c>
      <c r="U31" s="13"/>
      <c r="V31" s="13">
        <f>ROUND((V30/V22*100),0)</f>
        <v>0</v>
      </c>
      <c r="W31" s="13">
        <f>[3]REG7!V31</f>
        <v>3</v>
      </c>
      <c r="X31" s="13"/>
      <c r="Y31" s="13">
        <f>V31-W31</f>
        <v>-3</v>
      </c>
      <c r="Z31" s="13"/>
      <c r="AA31" s="13">
        <f>ROUND((AA30/AA22*100),0)</f>
        <v>3</v>
      </c>
      <c r="AB31" s="13">
        <f>[3]REG7!AA31</f>
        <v>4</v>
      </c>
      <c r="AC31" s="13"/>
      <c r="AD31" s="13">
        <f>AA31-AB31</f>
        <v>-1</v>
      </c>
      <c r="AE31" s="13"/>
      <c r="AF31" s="13">
        <f>ROUND((AF30/AF22*100),0)</f>
        <v>-1</v>
      </c>
      <c r="AG31" s="13">
        <f>[3]REG7!AF31</f>
        <v>-3</v>
      </c>
      <c r="AH31" s="13"/>
      <c r="AI31" s="13">
        <f>AF31-AG31</f>
        <v>2</v>
      </c>
      <c r="AJ31" s="13"/>
      <c r="AK31" s="13">
        <f>ROUND((AK30/AK22*100),0)</f>
        <v>0</v>
      </c>
      <c r="AL31" s="13">
        <f>[3]REG7!AK31</f>
        <v>1</v>
      </c>
      <c r="AM31" s="13"/>
      <c r="AN31" s="13">
        <f>AK31-AL31</f>
        <v>-1</v>
      </c>
      <c r="AO31" s="13"/>
      <c r="AP31" s="13">
        <f>ROUND((AP30/AP22*100),0)</f>
        <v>-4</v>
      </c>
      <c r="AQ31" s="13">
        <f>[3]REG7!AP31</f>
        <v>-1</v>
      </c>
      <c r="AR31" s="13"/>
      <c r="AS31" s="13">
        <f>AP31-AQ31</f>
        <v>-3</v>
      </c>
      <c r="AT31" s="13">
        <f>ROUND((AT30/AT22*100),0)</f>
        <v>-2</v>
      </c>
      <c r="AU31" s="13">
        <f>[3]REG7!AT31</f>
        <v>-1</v>
      </c>
      <c r="AV31" s="13"/>
      <c r="AW31" s="13">
        <f>AT31-AU31</f>
        <v>-1</v>
      </c>
      <c r="AX31" s="13"/>
      <c r="AY31" s="13">
        <f>ROUND((AY30/AY22*100),0)</f>
        <v>0</v>
      </c>
      <c r="AZ31" s="13">
        <f>ROUND((AZ30/AZ22*100),0)</f>
        <v>1</v>
      </c>
      <c r="BA31" s="13"/>
      <c r="BB31" s="13">
        <f>AY31-AZ31</f>
        <v>-1</v>
      </c>
      <c r="BC31" s="15"/>
      <c r="BD31" s="15"/>
    </row>
    <row r="32" spans="1:56" ht="15.75" customHeight="1" x14ac:dyDescent="0.2">
      <c r="A32" s="12" t="s">
        <v>34</v>
      </c>
      <c r="B32" s="13">
        <f>[2]FP!$U$25</f>
        <v>0</v>
      </c>
      <c r="C32" s="13">
        <f>[3]REG7!B32</f>
        <v>0</v>
      </c>
      <c r="D32" s="13">
        <f>B32-C32</f>
        <v>0</v>
      </c>
      <c r="E32" s="13"/>
      <c r="F32" s="13"/>
      <c r="G32" s="13">
        <f>[4]FP!$U$25</f>
        <v>17494.222300000001</v>
      </c>
      <c r="H32" s="13">
        <f>[3]REG7!G32</f>
        <v>15959.75016</v>
      </c>
      <c r="I32" s="13">
        <f>G32-H32</f>
        <v>1534.4721400000017</v>
      </c>
      <c r="J32" s="13">
        <f>I32/H32*100</f>
        <v>9.6146376015700845</v>
      </c>
      <c r="K32" s="13"/>
      <c r="L32" s="13">
        <f>[5]FP!$U$25</f>
        <v>0</v>
      </c>
      <c r="M32" s="13">
        <f>[3]REG7!L32</f>
        <v>0</v>
      </c>
      <c r="N32" s="13">
        <f>L32-M32</f>
        <v>0</v>
      </c>
      <c r="O32" s="13"/>
      <c r="P32" s="13"/>
      <c r="Q32" s="13">
        <f>[6]FP!$U$25</f>
        <v>8379.5262700000003</v>
      </c>
      <c r="R32" s="13">
        <f>[3]REG7!Q32</f>
        <v>1842.2324699999999</v>
      </c>
      <c r="S32" s="13">
        <f>Q32-R32</f>
        <v>6537.2938000000004</v>
      </c>
      <c r="T32" s="13">
        <f>Q32-R32</f>
        <v>6537.2938000000004</v>
      </c>
      <c r="U32" s="13"/>
      <c r="V32" s="13">
        <f>[7]FP!$U$25</f>
        <v>0</v>
      </c>
      <c r="W32" s="13">
        <f>[3]REG7!V32</f>
        <v>0</v>
      </c>
      <c r="X32" s="13">
        <f>V32-W32</f>
        <v>0</v>
      </c>
      <c r="Y32" s="13"/>
      <c r="Z32" s="13"/>
      <c r="AA32" s="13">
        <f>[8]FP!$U$25</f>
        <v>15440.923940000001</v>
      </c>
      <c r="AB32" s="13">
        <f>[3]REG7!AA32</f>
        <v>13726.688610000001</v>
      </c>
      <c r="AC32" s="13">
        <f>AA32-AB32</f>
        <v>1714.2353299999995</v>
      </c>
      <c r="AD32" s="13">
        <f>AC32/AB32*100</f>
        <v>12.488338438384664</v>
      </c>
      <c r="AE32" s="13"/>
      <c r="AF32" s="13">
        <f>[9]FP!$U$25</f>
        <v>0</v>
      </c>
      <c r="AG32" s="13">
        <f>[3]REG7!AF32</f>
        <v>0</v>
      </c>
      <c r="AH32" s="13">
        <f>AF32-AG32</f>
        <v>0</v>
      </c>
      <c r="AI32" s="13"/>
      <c r="AJ32" s="13"/>
      <c r="AK32" s="13">
        <f>[10]FP!$U$25</f>
        <v>0</v>
      </c>
      <c r="AL32" s="13">
        <f>[3]REG7!AK32</f>
        <v>0</v>
      </c>
      <c r="AM32" s="13">
        <f>AK32-AL32</f>
        <v>0</v>
      </c>
      <c r="AN32" s="13"/>
      <c r="AO32" s="13"/>
      <c r="AP32" s="13">
        <f>[11]FP!$U$25</f>
        <v>3.4460500000000001</v>
      </c>
      <c r="AQ32" s="13">
        <f>[3]REG7!AP32</f>
        <v>0</v>
      </c>
      <c r="AR32" s="13">
        <f>AP32-AQ32</f>
        <v>3.4460500000000001</v>
      </c>
      <c r="AS32" s="13"/>
      <c r="AT32" s="13">
        <f>[12]FP!$U$25</f>
        <v>1514.3613399999999</v>
      </c>
      <c r="AU32" s="13">
        <f>[3]REG7!AT32</f>
        <v>1405.1851300000001</v>
      </c>
      <c r="AV32" s="13">
        <f>AT32-AU32</f>
        <v>109.17620999999986</v>
      </c>
      <c r="AW32" s="13">
        <f>AV32/AU32*100</f>
        <v>7.7695250020187618</v>
      </c>
      <c r="AX32" s="13"/>
      <c r="AY32" s="13">
        <f>+B32+G32+L32+AF32+Q32+V32+AA32+AT32+AK32+AP32</f>
        <v>42832.479900000006</v>
      </c>
      <c r="AZ32" s="13">
        <f>+C32+H32+M32+AG32+R32+W32+AB32+AU32+AL32+AQ32</f>
        <v>32933.856370000001</v>
      </c>
      <c r="BA32" s="13">
        <f>AY32-AZ32</f>
        <v>9898.6235300000044</v>
      </c>
      <c r="BB32" s="13">
        <f>BA32/AZ32*100</f>
        <v>30.056071839242083</v>
      </c>
      <c r="BC32" s="15"/>
      <c r="BD32" s="15"/>
    </row>
    <row r="33" spans="1:56" ht="15.75" customHeight="1" x14ac:dyDescent="0.2">
      <c r="A33" s="12" t="s">
        <v>35</v>
      </c>
      <c r="B33" s="13">
        <f>B30-B32</f>
        <v>3300.1925600000536</v>
      </c>
      <c r="C33" s="13">
        <f>[3]REG7!B33</f>
        <v>-1394.7892300000003</v>
      </c>
      <c r="D33" s="13">
        <f>B33-C33</f>
        <v>4694.9817900000544</v>
      </c>
      <c r="E33" s="13">
        <f>D33/C33*100</f>
        <v>-336.60869248324013</v>
      </c>
      <c r="F33" s="13"/>
      <c r="G33" s="13">
        <f>G30-G32</f>
        <v>29639.296829999505</v>
      </c>
      <c r="H33" s="13">
        <f>[3]REG7!G33</f>
        <v>-21775.865660000665</v>
      </c>
      <c r="I33" s="13">
        <f>G33-H33</f>
        <v>51415.16249000017</v>
      </c>
      <c r="J33" s="13">
        <f>I33/H33*100</f>
        <v>-236.11076268000178</v>
      </c>
      <c r="K33" s="13"/>
      <c r="L33" s="13">
        <f>L30-L32</f>
        <v>-51598.111959999747</v>
      </c>
      <c r="M33" s="13">
        <f>[3]REG7!L33</f>
        <v>-68234.13881000012</v>
      </c>
      <c r="N33" s="13">
        <f>L33-M33</f>
        <v>16636.026850000373</v>
      </c>
      <c r="O33" s="13">
        <f>N33/M33*100</f>
        <v>-24.380796973673043</v>
      </c>
      <c r="P33" s="13"/>
      <c r="Q33" s="13">
        <f>Q30-Q32</f>
        <v>31146.49041999934</v>
      </c>
      <c r="R33" s="13">
        <f>[3]REG7!Q33</f>
        <v>45444.277069999691</v>
      </c>
      <c r="S33" s="13">
        <f>Q33-R33</f>
        <v>-14297.786650000351</v>
      </c>
      <c r="T33" s="13">
        <f>S33/R33*100</f>
        <v>-31.462238089907078</v>
      </c>
      <c r="U33" s="13"/>
      <c r="V33" s="13">
        <f>V30-V32</f>
        <v>-6665.8523699999678</v>
      </c>
      <c r="W33" s="13">
        <f>[3]REG7!V33</f>
        <v>92809.955490000109</v>
      </c>
      <c r="X33" s="13">
        <f>V33-W33</f>
        <v>-99475.807860000074</v>
      </c>
      <c r="Y33" s="13">
        <f>X33/W33*100</f>
        <v>-107.18226006553596</v>
      </c>
      <c r="Z33" s="13"/>
      <c r="AA33" s="13">
        <f>AA30-AA32</f>
        <v>30312.439620000026</v>
      </c>
      <c r="AB33" s="13">
        <f>[3]REG7!AA33</f>
        <v>46978.281030000362</v>
      </c>
      <c r="AC33" s="13">
        <f>AA33-AB33</f>
        <v>-16665.841410000336</v>
      </c>
      <c r="AD33" s="13">
        <f>AC33/AB33*100</f>
        <v>-35.475630535220134</v>
      </c>
      <c r="AE33" s="13"/>
      <c r="AF33" s="13">
        <f>AF30-AF32</f>
        <v>-1247.0961199999856</v>
      </c>
      <c r="AG33" s="13">
        <f>[3]REG7!AF33</f>
        <v>-5799.8507700000573</v>
      </c>
      <c r="AH33" s="13">
        <f>AF33-AG33</f>
        <v>4552.7546500000717</v>
      </c>
      <c r="AI33" s="13">
        <f>AH33/AG33*100</f>
        <v>-78.497789521574646</v>
      </c>
      <c r="AJ33" s="13"/>
      <c r="AK33" s="13">
        <f>AK30-AK32</f>
        <v>-2265.1663600001489</v>
      </c>
      <c r="AL33" s="13">
        <f>[3]REG7!AK33</f>
        <v>7805.201130000064</v>
      </c>
      <c r="AM33" s="13">
        <f>AK33-AL33</f>
        <v>-10070.367490000213</v>
      </c>
      <c r="AN33" s="13">
        <f>AM33/AL33*100</f>
        <v>-129.02124265951019</v>
      </c>
      <c r="AO33" s="13"/>
      <c r="AP33" s="13">
        <f>AP30-AP32</f>
        <v>-140630.70278000028</v>
      </c>
      <c r="AQ33" s="13">
        <f>[3]REG7!AP33</f>
        <v>-24562.836909999387</v>
      </c>
      <c r="AR33" s="13">
        <f>AP33-AQ33</f>
        <v>-116067.8658700009</v>
      </c>
      <c r="AS33" s="13">
        <f>AR33/AQ33*100</f>
        <v>472.53444826135029</v>
      </c>
      <c r="AT33" s="13">
        <f>AT30-AT32</f>
        <v>-7557.8231599999908</v>
      </c>
      <c r="AU33" s="13">
        <f>[3]REG7!AT33</f>
        <v>-5576.7245800000446</v>
      </c>
      <c r="AV33" s="13">
        <f>AT33-AU33</f>
        <v>-1981.0985799999462</v>
      </c>
      <c r="AW33" s="13">
        <f>AV33/AU33*100</f>
        <v>35.524411356171555</v>
      </c>
      <c r="AX33" s="13"/>
      <c r="AY33" s="13">
        <f>AY30-AY32</f>
        <v>-115566.33332000341</v>
      </c>
      <c r="AZ33" s="13">
        <f>AZ30-AZ32</f>
        <v>65693.508760004537</v>
      </c>
      <c r="BA33" s="13">
        <f>AY33-AZ33</f>
        <v>-181259.84208000795</v>
      </c>
      <c r="BB33" s="13">
        <f>BA33/AZ33*100</f>
        <v>-275.91743157181219</v>
      </c>
      <c r="BC33" s="15"/>
      <c r="BD33" s="15"/>
    </row>
    <row r="34" spans="1:56" ht="15.75" customHeight="1" x14ac:dyDescent="0.2">
      <c r="A34" s="12" t="s">
        <v>27</v>
      </c>
      <c r="B34" s="13">
        <f>ROUND((B33/B22*100),0)</f>
        <v>1</v>
      </c>
      <c r="C34" s="13">
        <f>[3]REG7!B34</f>
        <v>0</v>
      </c>
      <c r="D34" s="13"/>
      <c r="E34" s="13">
        <f>B34-C34</f>
        <v>1</v>
      </c>
      <c r="F34" s="13"/>
      <c r="G34" s="13">
        <f>ROUND((G33/G22*100),0)</f>
        <v>1</v>
      </c>
      <c r="H34" s="13">
        <f>[3]REG7!G34</f>
        <v>-1</v>
      </c>
      <c r="I34" s="13"/>
      <c r="J34" s="13">
        <f>G34-H34</f>
        <v>2</v>
      </c>
      <c r="K34" s="13"/>
      <c r="L34" s="13">
        <f>ROUND((L33/L22*100),0)</f>
        <v>-4</v>
      </c>
      <c r="M34" s="13">
        <f>[3]REG7!L34</f>
        <v>-5</v>
      </c>
      <c r="N34" s="13"/>
      <c r="O34" s="13">
        <f>L34-M34</f>
        <v>1</v>
      </c>
      <c r="P34" s="13"/>
      <c r="Q34" s="13">
        <f>ROUND((Q33/Q22*100),0)</f>
        <v>1</v>
      </c>
      <c r="R34" s="13">
        <f>[3]REG7!Q34</f>
        <v>2</v>
      </c>
      <c r="S34" s="13"/>
      <c r="T34" s="13">
        <f>Q34-R34</f>
        <v>-1</v>
      </c>
      <c r="U34" s="13"/>
      <c r="V34" s="13">
        <f>ROUND((V33/V22*100),0)</f>
        <v>0</v>
      </c>
      <c r="W34" s="13">
        <f>[3]REG7!V34</f>
        <v>3</v>
      </c>
      <c r="X34" s="13"/>
      <c r="Y34" s="13">
        <f>V34-W34</f>
        <v>-3</v>
      </c>
      <c r="Z34" s="13"/>
      <c r="AA34" s="13">
        <f>ROUND((AA33/AA22*100),0)</f>
        <v>2</v>
      </c>
      <c r="AB34" s="13">
        <f>[3]REG7!AA34</f>
        <v>3</v>
      </c>
      <c r="AC34" s="13"/>
      <c r="AD34" s="13">
        <f>AA34-AB34</f>
        <v>-1</v>
      </c>
      <c r="AE34" s="13"/>
      <c r="AF34" s="13">
        <f>ROUND((AF33/AF22*100),0)</f>
        <v>-1</v>
      </c>
      <c r="AG34" s="13">
        <f>[3]REG7!AF34</f>
        <v>-3</v>
      </c>
      <c r="AH34" s="13"/>
      <c r="AI34" s="13">
        <f>AF34-AG34</f>
        <v>2</v>
      </c>
      <c r="AJ34" s="13"/>
      <c r="AK34" s="13">
        <f>ROUND((AK33/AK22*100),0)</f>
        <v>0</v>
      </c>
      <c r="AL34" s="13">
        <f>[3]REG7!AK34</f>
        <v>1</v>
      </c>
      <c r="AM34" s="13"/>
      <c r="AN34" s="13">
        <f>AK34-AL34</f>
        <v>-1</v>
      </c>
      <c r="AO34" s="13"/>
      <c r="AP34" s="13">
        <f>ROUND((AP33/AP22*100),0)</f>
        <v>-4</v>
      </c>
      <c r="AQ34" s="13">
        <f>[3]REG7!AP34</f>
        <v>-1</v>
      </c>
      <c r="AR34" s="13"/>
      <c r="AS34" s="13">
        <f>AP34-AQ34</f>
        <v>-3</v>
      </c>
      <c r="AT34" s="13">
        <f>ROUND((AT33/AT22*100),0)</f>
        <v>-2</v>
      </c>
      <c r="AU34" s="13">
        <f>[3]REG7!AT34</f>
        <v>-2</v>
      </c>
      <c r="AV34" s="13"/>
      <c r="AW34" s="13">
        <f>AT34-AU34</f>
        <v>0</v>
      </c>
      <c r="AX34" s="13"/>
      <c r="AY34" s="13">
        <f>ROUND((AY33/AY22*100),0)</f>
        <v>-1</v>
      </c>
      <c r="AZ34" s="13">
        <f>ROUND((AZ33/AZ22*100),0)</f>
        <v>0</v>
      </c>
      <c r="BA34" s="13"/>
      <c r="BB34" s="13">
        <f>AY34-AZ34</f>
        <v>-1</v>
      </c>
      <c r="BC34" s="15"/>
      <c r="BD34" s="15"/>
    </row>
    <row r="35" spans="1:56" ht="12.75" customHeight="1" x14ac:dyDescent="0.2">
      <c r="A35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/>
      <c r="BD35"/>
    </row>
    <row r="36" spans="1:56" ht="15.75" x14ac:dyDescent="0.25">
      <c r="A36" s="1" t="s">
        <v>36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/>
      <c r="BD36"/>
    </row>
    <row r="37" spans="1:56" ht="9.9499999999999993" customHeight="1" x14ac:dyDescent="0.2">
      <c r="A3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/>
      <c r="BD37"/>
    </row>
    <row r="38" spans="1:56" x14ac:dyDescent="0.2">
      <c r="A38" s="12" t="s">
        <v>37</v>
      </c>
      <c r="B38" s="13">
        <f>[2]FP!U31</f>
        <v>67161.02</v>
      </c>
      <c r="C38" s="13">
        <f>[3]REG7!B38</f>
        <v>60401.79</v>
      </c>
      <c r="D38" s="13">
        <f>B38-C38</f>
        <v>6759.2300000000032</v>
      </c>
      <c r="E38" s="13">
        <f>D38/C38*100</f>
        <v>11.19044650829057</v>
      </c>
      <c r="F38" s="13"/>
      <c r="G38" s="13">
        <f>[4]FP!U31</f>
        <v>307683.06</v>
      </c>
      <c r="H38" s="13">
        <f>[3]REG7!G38</f>
        <v>383460.73</v>
      </c>
      <c r="I38" s="13">
        <f>G38-H38</f>
        <v>-75777.669999999984</v>
      </c>
      <c r="J38" s="13">
        <f>I38/H38*100</f>
        <v>-19.76152029961451</v>
      </c>
      <c r="K38" s="13"/>
      <c r="L38" s="13">
        <f>[5]FP!U31</f>
        <v>139008.35999999999</v>
      </c>
      <c r="M38" s="13">
        <f>[3]REG7!L38</f>
        <v>182856.38</v>
      </c>
      <c r="N38" s="13">
        <f>L38-M38</f>
        <v>-43848.020000000019</v>
      </c>
      <c r="O38" s="13">
        <f>N38/M38*100</f>
        <v>-23.97948597691807</v>
      </c>
      <c r="P38" s="13"/>
      <c r="Q38" s="13">
        <f>[6]FP!U31</f>
        <v>453806.74</v>
      </c>
      <c r="R38" s="13">
        <f>[3]REG7!Q38</f>
        <v>576330.12</v>
      </c>
      <c r="S38" s="13">
        <f>Q38-R38</f>
        <v>-122523.38</v>
      </c>
      <c r="T38" s="13">
        <f>S38/R38*100</f>
        <v>-21.259235939291184</v>
      </c>
      <c r="U38" s="13"/>
      <c r="V38" s="13">
        <f>[7]FP!U31</f>
        <v>998874.03</v>
      </c>
      <c r="W38" s="13">
        <f>[3]REG7!V38</f>
        <v>886987.83</v>
      </c>
      <c r="X38" s="13">
        <f>V38-W38</f>
        <v>111886.20000000007</v>
      </c>
      <c r="Y38" s="13">
        <f>X38/W38*100</f>
        <v>12.614175326396538</v>
      </c>
      <c r="Z38" s="13"/>
      <c r="AA38" s="13">
        <f>[8]FP!U31</f>
        <v>441692.4</v>
      </c>
      <c r="AB38" s="13">
        <f>[3]REG7!AA38</f>
        <v>429703.77</v>
      </c>
      <c r="AC38" s="13">
        <f>AA38-AB38</f>
        <v>11988.630000000005</v>
      </c>
      <c r="AD38" s="13">
        <f>AC38/AB38*100</f>
        <v>2.7899755219741276</v>
      </c>
      <c r="AE38" s="13"/>
      <c r="AF38" s="13">
        <f>[9]FP!U31</f>
        <v>27914.25</v>
      </c>
      <c r="AG38" s="13">
        <f>[3]REG7!AF38</f>
        <v>34463.68</v>
      </c>
      <c r="AH38" s="13">
        <f>AF38-AG38</f>
        <v>-6549.43</v>
      </c>
      <c r="AI38" s="13">
        <f>AH38/AG38*100</f>
        <v>-19.003861456466634</v>
      </c>
      <c r="AJ38" s="13"/>
      <c r="AK38" s="13">
        <f>[10]FP!U31</f>
        <v>27410.75</v>
      </c>
      <c r="AL38" s="13">
        <f>[3]REG7!AK38</f>
        <v>51607.49</v>
      </c>
      <c r="AM38" s="13">
        <f>AK38-AL38</f>
        <v>-24196.739999999998</v>
      </c>
      <c r="AN38" s="13">
        <f>AM38/AL38*100</f>
        <v>-46.886101222903882</v>
      </c>
      <c r="AO38" s="13"/>
      <c r="AP38" s="13">
        <f>[11]FP!U31</f>
        <v>285788.89</v>
      </c>
      <c r="AQ38" s="13">
        <f>[3]REG7!AP38</f>
        <v>413805.26</v>
      </c>
      <c r="AR38" s="13">
        <f>AP38-AQ38</f>
        <v>-128016.37</v>
      </c>
      <c r="AS38" s="13">
        <f>AR38/AQ38*100</f>
        <v>-30.936380557366522</v>
      </c>
      <c r="AT38" s="13">
        <f>[12]FP!U31</f>
        <v>32781.83</v>
      </c>
      <c r="AU38" s="13">
        <f>[3]REG7!AT38</f>
        <v>34495.230000000003</v>
      </c>
      <c r="AV38" s="13">
        <f>AT38-AU38</f>
        <v>-1713.4000000000015</v>
      </c>
      <c r="AW38" s="13">
        <f>AV38/AU38*100</f>
        <v>-4.9670635621214911</v>
      </c>
      <c r="AX38" s="13"/>
      <c r="AY38" s="13">
        <f t="shared" ref="AY38:AZ40" si="22">+B38+G38+L38+AF38+Q38+V38+AA38+AT38+AK38+AP38</f>
        <v>2782121.33</v>
      </c>
      <c r="AZ38" s="13">
        <f t="shared" si="22"/>
        <v>3054112.2800000003</v>
      </c>
      <c r="BA38" s="13">
        <f>AY38-AZ38</f>
        <v>-271990.95000000019</v>
      </c>
      <c r="BB38" s="13">
        <f>BA38/AZ38*100</f>
        <v>-8.9057285739344252</v>
      </c>
      <c r="BC38"/>
      <c r="BD38"/>
    </row>
    <row r="39" spans="1:56" x14ac:dyDescent="0.2">
      <c r="A39" s="12" t="s">
        <v>38</v>
      </c>
      <c r="B39" s="13">
        <f>[2]FP!U32</f>
        <v>278.51</v>
      </c>
      <c r="C39" s="13">
        <f>[3]REG7!B39</f>
        <v>278.32</v>
      </c>
      <c r="D39" s="13">
        <f>B39-C39</f>
        <v>0.18999999999999773</v>
      </c>
      <c r="E39" s="13"/>
      <c r="F39" s="13"/>
      <c r="G39" s="13">
        <f>[4]FP!U32</f>
        <v>41536.959999999999</v>
      </c>
      <c r="H39" s="13">
        <f>[3]REG7!G39</f>
        <v>28132.26</v>
      </c>
      <c r="I39" s="13">
        <f>G39-H39</f>
        <v>13404.7</v>
      </c>
      <c r="J39" s="13">
        <f>I39/H39*100</f>
        <v>47.648855797579017</v>
      </c>
      <c r="K39" s="13"/>
      <c r="L39" s="13">
        <f>[5]FP!U32</f>
        <v>11.7</v>
      </c>
      <c r="M39" s="13">
        <f>[3]REG7!L39</f>
        <v>11.7</v>
      </c>
      <c r="N39" s="13">
        <f>L39-M39</f>
        <v>0</v>
      </c>
      <c r="O39" s="13">
        <f>N39/M39*100</f>
        <v>0</v>
      </c>
      <c r="P39" s="13"/>
      <c r="Q39" s="13">
        <f>[6]FP!U32</f>
        <v>41651.949999999997</v>
      </c>
      <c r="R39" s="13">
        <f>[3]REG7!Q39</f>
        <v>10045.549999999999</v>
      </c>
      <c r="S39" s="13">
        <f>Q39-R39</f>
        <v>31606.399999999998</v>
      </c>
      <c r="T39" s="13">
        <f>S39/R39*100</f>
        <v>314.63085644887536</v>
      </c>
      <c r="U39" s="13"/>
      <c r="V39" s="13">
        <f>[7]FP!U32</f>
        <v>0</v>
      </c>
      <c r="W39" s="13">
        <f>[3]REG7!V39</f>
        <v>0</v>
      </c>
      <c r="X39" s="13">
        <f>V39-W39</f>
        <v>0</v>
      </c>
      <c r="Y39" s="13"/>
      <c r="Z39" s="13"/>
      <c r="AA39" s="13">
        <f>[8]FP!U32</f>
        <v>0</v>
      </c>
      <c r="AB39" s="13">
        <f>[3]REG7!AA39</f>
        <v>0</v>
      </c>
      <c r="AC39" s="13">
        <f>AA39-AB39</f>
        <v>0</v>
      </c>
      <c r="AD39" s="13"/>
      <c r="AE39" s="13"/>
      <c r="AF39" s="13">
        <f>[9]FP!U32</f>
        <v>0</v>
      </c>
      <c r="AG39" s="13">
        <f>[3]REG7!AF39</f>
        <v>0</v>
      </c>
      <c r="AH39" s="13">
        <f>AF39-AG39</f>
        <v>0</v>
      </c>
      <c r="AI39" s="13"/>
      <c r="AJ39" s="13"/>
      <c r="AK39" s="13">
        <f>[10]FP!U32</f>
        <v>0</v>
      </c>
      <c r="AL39" s="13">
        <f>[3]REG7!AK39</f>
        <v>0</v>
      </c>
      <c r="AM39" s="13">
        <f>AK39-AL39</f>
        <v>0</v>
      </c>
      <c r="AN39" s="13"/>
      <c r="AO39" s="13"/>
      <c r="AP39" s="13">
        <f>[11]FP!U32</f>
        <v>0</v>
      </c>
      <c r="AQ39" s="13">
        <f>[3]REG7!AP39</f>
        <v>0</v>
      </c>
      <c r="AR39" s="13">
        <f>AP39-AQ39</f>
        <v>0</v>
      </c>
      <c r="AS39" s="13"/>
      <c r="AT39" s="13">
        <f>[12]FP!U32</f>
        <v>0</v>
      </c>
      <c r="AU39" s="13">
        <f>[3]REG7!AT39</f>
        <v>0</v>
      </c>
      <c r="AV39" s="13">
        <f>AT39-AU39</f>
        <v>0</v>
      </c>
      <c r="AW39" s="13"/>
      <c r="AX39" s="13"/>
      <c r="AY39" s="13">
        <f t="shared" si="22"/>
        <v>83479.12</v>
      </c>
      <c r="AZ39" s="13">
        <f t="shared" si="22"/>
        <v>38467.83</v>
      </c>
      <c r="BA39" s="13">
        <f>AY39-AZ39</f>
        <v>45011.289999999994</v>
      </c>
      <c r="BB39" s="13">
        <f>BA39/AZ39*100</f>
        <v>117.01021346928067</v>
      </c>
      <c r="BC39"/>
      <c r="BD39"/>
    </row>
    <row r="40" spans="1:56" x14ac:dyDescent="0.2">
      <c r="A40" s="12" t="s">
        <v>39</v>
      </c>
      <c r="B40" s="13">
        <f>[2]FP!U33</f>
        <v>15754.65</v>
      </c>
      <c r="C40" s="13">
        <f>[3]REG7!B40</f>
        <v>12048.9</v>
      </c>
      <c r="D40" s="13">
        <f>B40-C40</f>
        <v>3705.75</v>
      </c>
      <c r="E40" s="13">
        <f>D40/C40*100</f>
        <v>30.755919627517862</v>
      </c>
      <c r="F40" s="13"/>
      <c r="G40" s="13">
        <f>[4]FP!U33</f>
        <v>51139</v>
      </c>
      <c r="H40" s="13">
        <f>[3]REG7!G40</f>
        <v>20060.919999999998</v>
      </c>
      <c r="I40" s="13">
        <f>G40-H40</f>
        <v>31078.080000000002</v>
      </c>
      <c r="J40" s="13">
        <f>I40/H40*100</f>
        <v>154.91851819358237</v>
      </c>
      <c r="K40" s="13"/>
      <c r="L40" s="13">
        <f>[5]FP!U33</f>
        <v>19530.55</v>
      </c>
      <c r="M40" s="13">
        <f>[3]REG7!L40</f>
        <v>6638.5</v>
      </c>
      <c r="N40" s="13">
        <f>L40-M40</f>
        <v>12892.05</v>
      </c>
      <c r="O40" s="13">
        <f>N40/M40*100</f>
        <v>194.20125028244331</v>
      </c>
      <c r="P40" s="13"/>
      <c r="Q40" s="13">
        <f>[6]FP!U33</f>
        <v>33331.910000000003</v>
      </c>
      <c r="R40" s="13">
        <f>[3]REG7!Q40</f>
        <v>18624.86</v>
      </c>
      <c r="S40" s="13">
        <f>Q40-R40</f>
        <v>14707.050000000003</v>
      </c>
      <c r="T40" s="13">
        <f>S40/R40*100</f>
        <v>78.964620405200364</v>
      </c>
      <c r="U40" s="13"/>
      <c r="V40" s="13">
        <f>[7]FP!U33</f>
        <v>367035.7</v>
      </c>
      <c r="W40" s="13">
        <f>[3]REG7!V40</f>
        <v>397046.69</v>
      </c>
      <c r="X40" s="13">
        <f>V40-W40</f>
        <v>-30010.989999999991</v>
      </c>
      <c r="Y40" s="13">
        <f>X40/W40*100</f>
        <v>-7.558554385631572</v>
      </c>
      <c r="Z40" s="13"/>
      <c r="AA40" s="13">
        <f>[8]FP!U33</f>
        <v>25107.75</v>
      </c>
      <c r="AB40" s="13">
        <f>[3]REG7!AA40</f>
        <v>36659.199999999997</v>
      </c>
      <c r="AC40" s="13">
        <f>AA40-AB40</f>
        <v>-11551.449999999997</v>
      </c>
      <c r="AD40" s="13">
        <f>AC40/AB40*100</f>
        <v>-31.510371202863123</v>
      </c>
      <c r="AE40" s="13"/>
      <c r="AF40" s="13">
        <f>[9]FP!U33</f>
        <v>2969.45</v>
      </c>
      <c r="AG40" s="13">
        <f>[3]REG7!AF40</f>
        <v>1811.74</v>
      </c>
      <c r="AH40" s="13">
        <f>AF40-AG40</f>
        <v>1157.7099999999998</v>
      </c>
      <c r="AI40" s="13">
        <f>AH40/AG40*100</f>
        <v>63.900449291840978</v>
      </c>
      <c r="AJ40" s="13"/>
      <c r="AK40" s="13">
        <f>[10]FP!U33</f>
        <v>20277.28</v>
      </c>
      <c r="AL40" s="13">
        <f>[3]REG7!AK40</f>
        <v>1226.21</v>
      </c>
      <c r="AM40" s="13">
        <f>AK40-AL40</f>
        <v>19051.07</v>
      </c>
      <c r="AN40" s="13">
        <f>AM40/AL40*100</f>
        <v>1553.6547573417276</v>
      </c>
      <c r="AO40" s="13"/>
      <c r="AP40" s="13">
        <f>[11]FP!U33</f>
        <v>322584.01</v>
      </c>
      <c r="AQ40" s="13">
        <f>[3]REG7!AP40</f>
        <v>267393.43</v>
      </c>
      <c r="AR40" s="13">
        <f>AP40-AQ40</f>
        <v>55190.580000000016</v>
      </c>
      <c r="AS40" s="13">
        <f>AR40/AQ40*100</f>
        <v>20.640215430872786</v>
      </c>
      <c r="AT40" s="13">
        <f>[12]FP!U33</f>
        <v>23303.49</v>
      </c>
      <c r="AU40" s="13">
        <f>[3]REG7!AT40</f>
        <v>11723.97</v>
      </c>
      <c r="AV40" s="13">
        <f>AT40-AU40</f>
        <v>11579.520000000002</v>
      </c>
      <c r="AW40" s="13">
        <f>AV40/AU40*100</f>
        <v>98.767908822694039</v>
      </c>
      <c r="AX40" s="13"/>
      <c r="AY40" s="13">
        <f t="shared" si="22"/>
        <v>881033.79</v>
      </c>
      <c r="AZ40" s="13">
        <f t="shared" si="22"/>
        <v>773234.41999999993</v>
      </c>
      <c r="BA40" s="13">
        <f>AY40-AZ40</f>
        <v>107799.37000000011</v>
      </c>
      <c r="BB40" s="13">
        <f>BA40/AZ40*100</f>
        <v>13.941356878551799</v>
      </c>
      <c r="BC40"/>
      <c r="BD40"/>
    </row>
    <row r="41" spans="1:56" x14ac:dyDescent="0.2">
      <c r="A41" s="12" t="s">
        <v>40</v>
      </c>
      <c r="B41" s="13"/>
      <c r="C41" s="13">
        <f>[3]REG7!B41</f>
        <v>0</v>
      </c>
      <c r="D41" s="13"/>
      <c r="E41" s="13"/>
      <c r="F41" s="13"/>
      <c r="G41" s="13"/>
      <c r="H41" s="13">
        <f>[3]REG7!G41</f>
        <v>0</v>
      </c>
      <c r="I41" s="13"/>
      <c r="J41" s="13"/>
      <c r="K41" s="13"/>
      <c r="L41" s="13"/>
      <c r="M41" s="13">
        <f>[3]REG7!L41</f>
        <v>0</v>
      </c>
      <c r="N41" s="13"/>
      <c r="O41" s="13"/>
      <c r="P41" s="13"/>
      <c r="Q41" s="13"/>
      <c r="R41" s="13">
        <f>[3]REG7!Q41</f>
        <v>0</v>
      </c>
      <c r="S41" s="13"/>
      <c r="T41" s="13"/>
      <c r="U41" s="13"/>
      <c r="V41" s="13"/>
      <c r="W41" s="13">
        <f>[3]REG7!V41</f>
        <v>0</v>
      </c>
      <c r="X41" s="13"/>
      <c r="Y41" s="13"/>
      <c r="Z41" s="13"/>
      <c r="AA41" s="13"/>
      <c r="AB41" s="13">
        <f>[3]REG7!AA41</f>
        <v>0</v>
      </c>
      <c r="AC41" s="13"/>
      <c r="AD41" s="13"/>
      <c r="AE41" s="13"/>
      <c r="AF41" s="13"/>
      <c r="AG41" s="13">
        <f>[3]REG7!AF41</f>
        <v>0</v>
      </c>
      <c r="AH41" s="13"/>
      <c r="AI41" s="13"/>
      <c r="AJ41" s="13"/>
      <c r="AK41" s="13"/>
      <c r="AL41" s="13">
        <f>[3]REG7!AK41</f>
        <v>0</v>
      </c>
      <c r="AM41" s="13"/>
      <c r="AN41" s="13"/>
      <c r="AO41" s="13"/>
      <c r="AP41" s="13"/>
      <c r="AQ41" s="13">
        <f>[3]REG7!AP41</f>
        <v>0</v>
      </c>
      <c r="AR41" s="13"/>
      <c r="AS41" s="13"/>
      <c r="AT41" s="13"/>
      <c r="AU41" s="13">
        <f>[3]REG7!AT41</f>
        <v>0</v>
      </c>
      <c r="AV41" s="13"/>
      <c r="AW41" s="13"/>
      <c r="AX41" s="13"/>
      <c r="AY41" s="13"/>
      <c r="AZ41" s="13"/>
      <c r="BA41" s="13"/>
      <c r="BB41" s="13"/>
      <c r="BC41"/>
      <c r="BD41"/>
    </row>
    <row r="42" spans="1:56" x14ac:dyDescent="0.2">
      <c r="A42" s="12" t="s">
        <v>41</v>
      </c>
      <c r="B42" s="13">
        <f>[2]FP!$U$35</f>
        <v>18975.830000000002</v>
      </c>
      <c r="C42" s="13">
        <f>[3]REG7!B42</f>
        <v>29311.17</v>
      </c>
      <c r="D42" s="13">
        <f>B42-C42</f>
        <v>-10335.339999999997</v>
      </c>
      <c r="E42" s="13">
        <f>D42/C42*100</f>
        <v>-35.260755541317515</v>
      </c>
      <c r="F42" s="13"/>
      <c r="G42" s="13">
        <f>[4]FP!$U$35</f>
        <v>290169.56</v>
      </c>
      <c r="H42" s="13">
        <f>[3]REG7!G42</f>
        <v>324529.81</v>
      </c>
      <c r="I42" s="13">
        <f>G42-H42</f>
        <v>-34360.25</v>
      </c>
      <c r="J42" s="13">
        <f>I42/H42*100</f>
        <v>-10.587702251451107</v>
      </c>
      <c r="K42" s="13"/>
      <c r="L42" s="13">
        <f>[5]FP!$U$35</f>
        <v>192657.68</v>
      </c>
      <c r="M42" s="13">
        <f>[3]REG7!L42</f>
        <v>175818.19</v>
      </c>
      <c r="N42" s="13">
        <f>L42-M42</f>
        <v>16839.489999999991</v>
      </c>
      <c r="O42" s="13">
        <f>N42/M42*100</f>
        <v>9.5777860072384957</v>
      </c>
      <c r="P42" s="13"/>
      <c r="Q42" s="13">
        <f>[6]FP!$U$35</f>
        <v>295832.38</v>
      </c>
      <c r="R42" s="13">
        <f>[3]REG7!Q42</f>
        <v>227595.57</v>
      </c>
      <c r="S42" s="13">
        <f>Q42-R42</f>
        <v>68236.81</v>
      </c>
      <c r="T42" s="13">
        <f>S42/R42*100</f>
        <v>29.98160728699596</v>
      </c>
      <c r="U42" s="13"/>
      <c r="V42" s="13">
        <f>[7]FP!$U$35</f>
        <v>432870.84</v>
      </c>
      <c r="W42" s="13">
        <f>[3]REG7!V42</f>
        <v>346157.62</v>
      </c>
      <c r="X42" s="13">
        <f>V42-W42</f>
        <v>86713.22000000003</v>
      </c>
      <c r="Y42" s="13">
        <f>X42/W42*100</f>
        <v>25.050212674792494</v>
      </c>
      <c r="Z42" s="13"/>
      <c r="AA42" s="13">
        <f>[8]FP!$U$35</f>
        <v>150703.06</v>
      </c>
      <c r="AB42" s="13">
        <f>[3]REG7!AA42</f>
        <v>133211.49</v>
      </c>
      <c r="AC42" s="13">
        <f>AA42-AB42</f>
        <v>17491.570000000007</v>
      </c>
      <c r="AD42" s="13">
        <f>AC42/AB42*100</f>
        <v>13.130676640581084</v>
      </c>
      <c r="AE42" s="13"/>
      <c r="AF42" s="13">
        <f>[9]FP!$U$35</f>
        <v>27493.52</v>
      </c>
      <c r="AG42" s="13">
        <f>[3]REG7!AF42</f>
        <v>25624.63</v>
      </c>
      <c r="AH42" s="13">
        <f>AF42-AG42</f>
        <v>1868.8899999999994</v>
      </c>
      <c r="AI42" s="13">
        <f>AH42/AG42*100</f>
        <v>7.2933345769285225</v>
      </c>
      <c r="AJ42" s="13"/>
      <c r="AK42" s="13">
        <f>[10]FP!$U$35</f>
        <v>176624.89</v>
      </c>
      <c r="AL42" s="13">
        <f>[3]REG7!AK42</f>
        <v>135457.60999999999</v>
      </c>
      <c r="AM42" s="13">
        <f>AK42-AL42</f>
        <v>41167.280000000028</v>
      </c>
      <c r="AN42" s="13">
        <f>AM42/AL42*100</f>
        <v>30.391264100998118</v>
      </c>
      <c r="AO42" s="13"/>
      <c r="AP42" s="13">
        <f>[11]FP!$U$35</f>
        <v>623217.57999999996</v>
      </c>
      <c r="AQ42" s="13">
        <f>[3]REG7!AP42</f>
        <v>438057.86</v>
      </c>
      <c r="AR42" s="13">
        <f>AP42-AQ42</f>
        <v>185159.71999999997</v>
      </c>
      <c r="AS42" s="13">
        <f>AR42/AQ42*100</f>
        <v>42.268325010764556</v>
      </c>
      <c r="AT42" s="13">
        <f>[12]FP!$U$35</f>
        <v>39999.61</v>
      </c>
      <c r="AU42" s="13">
        <f>[3]REG7!AT42</f>
        <v>36977.42</v>
      </c>
      <c r="AV42" s="13">
        <f>AT42-AU42</f>
        <v>3022.1900000000023</v>
      </c>
      <c r="AW42" s="13">
        <f>AV42/AU42*100</f>
        <v>8.1730688620244525</v>
      </c>
      <c r="AX42" s="13"/>
      <c r="AY42" s="13">
        <f>+B42+G42+L42+AF42+Q42+V42+AA42+AT42+AK42+AP42</f>
        <v>2248544.9500000002</v>
      </c>
      <c r="AZ42" s="13">
        <f>+C42+H42+M42+AG42+R42+W42+AB42+AU42+AL42+AQ42</f>
        <v>1872741.3699999996</v>
      </c>
      <c r="BA42" s="13">
        <f>AY42-AZ42</f>
        <v>375803.58000000054</v>
      </c>
      <c r="BB42" s="13">
        <f>BA42/AZ42*100</f>
        <v>20.067030398329941</v>
      </c>
      <c r="BC42"/>
      <c r="BD42"/>
    </row>
    <row r="43" spans="1:56" x14ac:dyDescent="0.2">
      <c r="A43" s="12" t="s">
        <v>42</v>
      </c>
      <c r="B43" s="17">
        <f>B42/(B14/'[1]DON''T DELETE'!B1)</f>
        <v>0.32299673125792372</v>
      </c>
      <c r="C43" s="17">
        <f>[3]REG7!B43</f>
        <v>0.59247463214016138</v>
      </c>
      <c r="D43" s="17">
        <f>B43-C43</f>
        <v>-0.26947790088223766</v>
      </c>
      <c r="E43" s="13">
        <f>D43/C43*100</f>
        <v>-45.483449630378004</v>
      </c>
      <c r="F43" s="17"/>
      <c r="G43" s="17">
        <f>G42/(G14/'[1]DON''T DELETE'!B1)</f>
        <v>1.1304468801515519</v>
      </c>
      <c r="H43" s="17">
        <f>[3]REG7!G43</f>
        <v>1.1329256735445932</v>
      </c>
      <c r="I43" s="17">
        <f>G43-H43</f>
        <v>-2.4787933930412454E-3</v>
      </c>
      <c r="J43" s="13">
        <f>I43/H43*100</f>
        <v>-0.21879576488771993</v>
      </c>
      <c r="K43" s="17"/>
      <c r="L43" s="17">
        <f>L42/(L14/'[1]DON''T DELETE'!B1)</f>
        <v>1.1948887582365197</v>
      </c>
      <c r="M43" s="17">
        <f>[3]REG7!L43</f>
        <v>1.0753378447615396</v>
      </c>
      <c r="N43" s="17">
        <f>L43-M43</f>
        <v>0.11955091347498015</v>
      </c>
      <c r="O43" s="13">
        <f>N43/M43*100</f>
        <v>11.117521256911687</v>
      </c>
      <c r="P43" s="17"/>
      <c r="Q43" s="17">
        <f>Q42/(Q14/'[1]DON''T DELETE'!B1)</f>
        <v>1.1804167677524664</v>
      </c>
      <c r="R43" s="17">
        <f>[3]REG7!Q43</f>
        <v>0.96551274400246956</v>
      </c>
      <c r="S43" s="17">
        <f>Q43-R43</f>
        <v>0.21490402374999684</v>
      </c>
      <c r="T43" s="13">
        <f>S43/R43*100</f>
        <v>22.258020423337587</v>
      </c>
      <c r="U43" s="17"/>
      <c r="V43" s="17">
        <f>V42/(V14/'[1]DON''T DELETE'!B1)</f>
        <v>1.2042266193119653</v>
      </c>
      <c r="W43" s="17">
        <f>[3]REG7!V43</f>
        <v>0.98460110519487976</v>
      </c>
      <c r="X43" s="17">
        <f>V43-W43</f>
        <v>0.21962551411708553</v>
      </c>
      <c r="Y43" s="13">
        <f>X43/W43*100</f>
        <v>22.306039771671347</v>
      </c>
      <c r="Z43" s="17"/>
      <c r="AA43" s="17">
        <f>AA42/(AA14/'[1]DON''T DELETE'!B1)</f>
        <v>0.82954125558644931</v>
      </c>
      <c r="AB43" s="17">
        <f>[3]REG7!AA43</f>
        <v>0.65966540115886907</v>
      </c>
      <c r="AC43" s="17">
        <f>AA43-AB43</f>
        <v>0.16987585442758024</v>
      </c>
      <c r="AD43" s="13">
        <f>AC43/AB43*100</f>
        <v>25.751821170119026</v>
      </c>
      <c r="AE43" s="17"/>
      <c r="AF43" s="17">
        <f>AF42/(AF14/'[1]DON''T DELETE'!B1)</f>
        <v>0.96054856453588033</v>
      </c>
      <c r="AG43" s="17">
        <f>[3]REG7!AF43</f>
        <v>1.1013175352554223</v>
      </c>
      <c r="AH43" s="17">
        <f>AF43-AG43</f>
        <v>-0.14076897071954197</v>
      </c>
      <c r="AI43" s="13">
        <f>AH43/AG43*100</f>
        <v>-12.781869552898224</v>
      </c>
      <c r="AJ43" s="17"/>
      <c r="AK43" s="17">
        <f>AK42/(AK14/'[1]DON''T DELETE'!B1)</f>
        <v>1.4141237280403007</v>
      </c>
      <c r="AL43" s="17">
        <f>[3]REG7!AK43</f>
        <v>1.247350168356423</v>
      </c>
      <c r="AM43" s="17">
        <f>AK43-AL43</f>
        <v>0.16677355968387775</v>
      </c>
      <c r="AN43" s="13">
        <f>AM43/AL43*100</f>
        <v>13.370227856996062</v>
      </c>
      <c r="AO43" s="17"/>
      <c r="AP43" s="17">
        <f>AP42/(AP14/'[1]DON''T DELETE'!B1)</f>
        <v>1.4189486341816604</v>
      </c>
      <c r="AQ43" s="17">
        <f>[3]REG7!AP43</f>
        <v>1.1545052069416515</v>
      </c>
      <c r="AR43" s="17">
        <f>AP43-AQ43</f>
        <v>0.26444342724000891</v>
      </c>
      <c r="AS43" s="13">
        <f>AR43/AQ43*100</f>
        <v>22.905347299431785</v>
      </c>
      <c r="AT43" s="17">
        <f>AT42/(AT14/'[1]DON''T DELETE'!B1)</f>
        <v>0.93482608571534509</v>
      </c>
      <c r="AU43" s="17">
        <f>[3]REG7!AT43</f>
        <v>1.0471593852086027</v>
      </c>
      <c r="AV43" s="17">
        <f>AT43-AU43</f>
        <v>-0.11233329949325765</v>
      </c>
      <c r="AW43" s="13">
        <f>AV43/AU43*100</f>
        <v>-10.727430903069253</v>
      </c>
      <c r="AX43" s="17"/>
      <c r="AY43" s="17">
        <f>AY42/(AY14/'[1]DON''T DELETE'!B1)</f>
        <v>1.1809962445591149</v>
      </c>
      <c r="AZ43" s="17">
        <f>AZ42/(AZ14/'[1]DON''T DELETE'!B1)</f>
        <v>1.0204177462280859</v>
      </c>
      <c r="BA43" s="17">
        <f>AY43-AZ43</f>
        <v>0.160578498331029</v>
      </c>
      <c r="BB43" s="13">
        <f>BA43/AZ43*100</f>
        <v>15.736545049769857</v>
      </c>
      <c r="BC43" s="15"/>
      <c r="BD43" s="15"/>
    </row>
    <row r="44" spans="1:56" x14ac:dyDescent="0.2">
      <c r="A44" s="12" t="s">
        <v>43</v>
      </c>
      <c r="B44" s="18"/>
      <c r="C44" s="18">
        <f>[3]REG7!B44</f>
        <v>0</v>
      </c>
      <c r="D44" s="17"/>
      <c r="E44" s="17"/>
      <c r="F44" s="17"/>
      <c r="G44" s="18"/>
      <c r="H44" s="18">
        <f>[3]REG7!G44</f>
        <v>0</v>
      </c>
      <c r="I44" s="17"/>
      <c r="J44" s="17"/>
      <c r="K44" s="17"/>
      <c r="L44" s="18"/>
      <c r="M44" s="18">
        <f>[3]REG7!L44</f>
        <v>0</v>
      </c>
      <c r="N44" s="17"/>
      <c r="O44" s="17"/>
      <c r="P44" s="17"/>
      <c r="Q44" s="18"/>
      <c r="R44" s="18">
        <f>[3]REG7!Q44</f>
        <v>0</v>
      </c>
      <c r="S44" s="17"/>
      <c r="T44" s="17"/>
      <c r="U44" s="17"/>
      <c r="V44" s="18"/>
      <c r="W44" s="18">
        <f>[3]REG7!V44</f>
        <v>0</v>
      </c>
      <c r="X44" s="17"/>
      <c r="Y44" s="17"/>
      <c r="Z44" s="17"/>
      <c r="AA44" s="18"/>
      <c r="AB44" s="18">
        <f>[3]REG7!AA44</f>
        <v>0</v>
      </c>
      <c r="AC44" s="17"/>
      <c r="AD44" s="17"/>
      <c r="AE44" s="17"/>
      <c r="AF44" s="18"/>
      <c r="AG44" s="18">
        <f>[3]REG7!AF44</f>
        <v>0</v>
      </c>
      <c r="AH44" s="17"/>
      <c r="AI44" s="17"/>
      <c r="AJ44" s="17"/>
      <c r="AK44" s="18"/>
      <c r="AL44" s="18">
        <f>[3]REG7!AK44</f>
        <v>0</v>
      </c>
      <c r="AM44" s="17"/>
      <c r="AN44" s="17"/>
      <c r="AO44" s="17"/>
      <c r="AP44" s="18"/>
      <c r="AQ44" s="17">
        <f>[3]REG7!AP44</f>
        <v>0</v>
      </c>
      <c r="AR44" s="17"/>
      <c r="AS44" s="17"/>
      <c r="AT44" s="18"/>
      <c r="AU44" s="18">
        <f>[3]REG7!AT44</f>
        <v>0</v>
      </c>
      <c r="AV44" s="17"/>
      <c r="AW44" s="17"/>
      <c r="AX44" s="17"/>
      <c r="AY44" s="17"/>
      <c r="AZ44" s="17"/>
      <c r="BA44" s="17"/>
      <c r="BB44" s="17"/>
      <c r="BC44" s="15"/>
      <c r="BD44" s="15"/>
    </row>
    <row r="45" spans="1:56" x14ac:dyDescent="0.2">
      <c r="A45" s="12" t="s">
        <v>41</v>
      </c>
      <c r="B45" s="17">
        <f>[2]FP!$U$38</f>
        <v>0</v>
      </c>
      <c r="C45" s="17">
        <f>[3]REG7!B45</f>
        <v>0</v>
      </c>
      <c r="D45" s="17">
        <f>B45-C45</f>
        <v>0</v>
      </c>
      <c r="E45" s="17"/>
      <c r="F45" s="17"/>
      <c r="G45" s="13">
        <f>[4]FP!$U$38</f>
        <v>186667.97</v>
      </c>
      <c r="H45" s="13">
        <f>[3]REG7!G45</f>
        <v>208421.07</v>
      </c>
      <c r="I45" s="13">
        <f>G45-H45</f>
        <v>-21753.100000000006</v>
      </c>
      <c r="J45" s="13">
        <f>I45/H45*100</f>
        <v>-10.437092564585724</v>
      </c>
      <c r="K45" s="13"/>
      <c r="L45" s="13">
        <f>[5]FP!$U$38</f>
        <v>123697.53</v>
      </c>
      <c r="M45" s="13">
        <f>[3]REG7!L45</f>
        <v>126286.25</v>
      </c>
      <c r="N45" s="13">
        <f>L45-M45</f>
        <v>-2588.7200000000012</v>
      </c>
      <c r="O45" s="13">
        <f>N45/M45*100</f>
        <v>-2.0498827069455312</v>
      </c>
      <c r="P45" s="13"/>
      <c r="Q45" s="13">
        <f>[6]FP!$U$38</f>
        <v>3370.94</v>
      </c>
      <c r="R45" s="13">
        <f>[3]REG7!Q45</f>
        <v>156702.65</v>
      </c>
      <c r="S45" s="13">
        <f>Q45-R45</f>
        <v>-153331.71</v>
      </c>
      <c r="T45" s="13">
        <f>S45/R45*100</f>
        <v>-97.84883025271111</v>
      </c>
      <c r="U45" s="13"/>
      <c r="V45" s="13">
        <f>[7]FP!$U$38</f>
        <v>286724.15999999997</v>
      </c>
      <c r="W45" s="13">
        <f>[3]REG7!V45</f>
        <v>233566.13</v>
      </c>
      <c r="X45" s="13">
        <f>V45-W45</f>
        <v>53158.02999999997</v>
      </c>
      <c r="Y45" s="13">
        <f>X45/W45*100</f>
        <v>22.759305897648758</v>
      </c>
      <c r="Z45" s="13"/>
      <c r="AA45" s="13">
        <f>[8]FP!$U$38</f>
        <v>130009.66</v>
      </c>
      <c r="AB45" s="13">
        <f>[3]REG7!AA45</f>
        <v>133319.07999999999</v>
      </c>
      <c r="AC45" s="13">
        <f>AA45-AB45</f>
        <v>-3309.4199999999837</v>
      </c>
      <c r="AD45" s="13">
        <f>AC45/AB45*100</f>
        <v>-2.4823303611155914</v>
      </c>
      <c r="AE45" s="13"/>
      <c r="AF45" s="13">
        <f>[9]FP!$U$38</f>
        <v>23367.919999999998</v>
      </c>
      <c r="AG45" s="13">
        <f>[3]REG7!AF45</f>
        <v>20592.060000000001</v>
      </c>
      <c r="AH45" s="13">
        <f>AF45-AG45</f>
        <v>2775.8599999999969</v>
      </c>
      <c r="AI45" s="13">
        <f>AH45/AG45*100</f>
        <v>13.480244327182403</v>
      </c>
      <c r="AJ45" s="13"/>
      <c r="AK45" s="13">
        <f>[10]FP!$U$38</f>
        <v>78015.149999999994</v>
      </c>
      <c r="AL45" s="13">
        <f>[3]REG7!AK45</f>
        <v>74801.06</v>
      </c>
      <c r="AM45" s="13">
        <f>AK45-AL45</f>
        <v>3214.0899999999965</v>
      </c>
      <c r="AN45" s="13">
        <f>AM45/AL45*100</f>
        <v>4.2968508735036597</v>
      </c>
      <c r="AO45" s="13"/>
      <c r="AP45" s="13">
        <f>[11]FP!$U$38</f>
        <v>352210.25</v>
      </c>
      <c r="AQ45" s="13">
        <f>[3]REG7!AP45</f>
        <v>322472.87</v>
      </c>
      <c r="AR45" s="13">
        <f>AP45-AQ45</f>
        <v>29737.380000000005</v>
      </c>
      <c r="AS45" s="13">
        <f>AR45/AQ45*100</f>
        <v>9.2216687872068128</v>
      </c>
      <c r="AT45" s="13">
        <f>[12]FP!$U$38</f>
        <v>30475.46</v>
      </c>
      <c r="AU45" s="13">
        <f>[3]REG7!AT45</f>
        <v>28075.5</v>
      </c>
      <c r="AV45" s="13">
        <f>AT45-AU45</f>
        <v>2399.9599999999991</v>
      </c>
      <c r="AW45" s="13">
        <f>AV45/AU45*100</f>
        <v>8.5482360064825169</v>
      </c>
      <c r="AX45" s="13"/>
      <c r="AY45" s="13">
        <f>+B45+G45+L45+AF45+Q45+V45+AA45+AT45+AK45+AP45</f>
        <v>1214539.04</v>
      </c>
      <c r="AZ45" s="13">
        <f>+C45+H45+M45+AG45+R45+W45+AB45+AU45+AL45+AQ45</f>
        <v>1304236.67</v>
      </c>
      <c r="BA45" s="13">
        <f>AY45-AZ45</f>
        <v>-89697.629999999888</v>
      </c>
      <c r="BB45" s="13">
        <f>BA45/AZ45*100</f>
        <v>-6.877404390109648</v>
      </c>
      <c r="BC45" s="19"/>
      <c r="BD45" s="15"/>
    </row>
    <row r="46" spans="1:56" x14ac:dyDescent="0.2">
      <c r="A46" s="12" t="s">
        <v>44</v>
      </c>
      <c r="B46" s="17">
        <f>B45/(B23/'[1]DON''T DELETE'!B1)</f>
        <v>0</v>
      </c>
      <c r="C46" s="17">
        <f>[3]REG7!B46</f>
        <v>0</v>
      </c>
      <c r="D46" s="17">
        <f>B46-C46</f>
        <v>0</v>
      </c>
      <c r="E46" s="17"/>
      <c r="F46" s="17"/>
      <c r="G46" s="17">
        <f>G45/(G23/'[1]DON''T DELETE'!B1)</f>
        <v>0.99132516712152186</v>
      </c>
      <c r="H46" s="17">
        <f>[3]REG7!G46</f>
        <v>0.94895100548682731</v>
      </c>
      <c r="I46" s="17">
        <f>G46-H46</f>
        <v>4.237416163469454E-2</v>
      </c>
      <c r="J46" s="13">
        <f>I46/H46*100</f>
        <v>4.4653687481953721</v>
      </c>
      <c r="K46" s="17"/>
      <c r="L46" s="17">
        <f>L45/(L23/'[1]DON''T DELETE'!B1)</f>
        <v>0.99776940474457698</v>
      </c>
      <c r="M46" s="17">
        <f>[3]REG7!L46</f>
        <v>1.0028834540262137</v>
      </c>
      <c r="N46" s="17">
        <f>L46-M46</f>
        <v>-5.1140492816367233E-3</v>
      </c>
      <c r="O46" s="13">
        <f>N46/M46*100</f>
        <v>-0.50993455531703791</v>
      </c>
      <c r="P46" s="17"/>
      <c r="Q46" s="17">
        <f>Q45/(Q23/'[1]DON''T DELETE'!B1)</f>
        <v>1.7823242399271331E-2</v>
      </c>
      <c r="R46" s="17">
        <f>[3]REG7!Q46</f>
        <v>0.86454745135075328</v>
      </c>
      <c r="S46" s="17">
        <f>Q46-R46</f>
        <v>-0.84672420895148193</v>
      </c>
      <c r="T46" s="13">
        <f>S46/R46*100</f>
        <v>-97.938430982426155</v>
      </c>
      <c r="U46" s="17"/>
      <c r="V46" s="17">
        <f>V45/(V23/'[1]DON''T DELETE'!B1)</f>
        <v>1.0838445885078674</v>
      </c>
      <c r="W46" s="17">
        <f>[3]REG7!V46</f>
        <v>0.9020275540822118</v>
      </c>
      <c r="X46" s="17">
        <f>V46-W46</f>
        <v>0.18181703442565555</v>
      </c>
      <c r="Y46" s="13">
        <f>X46/W46*100</f>
        <v>20.156483424793979</v>
      </c>
      <c r="Z46" s="17"/>
      <c r="AA46" s="17">
        <f>AA45/(AA23/'[1]DON''T DELETE'!B1)</f>
        <v>0.97721089744748546</v>
      </c>
      <c r="AB46" s="17">
        <f>[3]REG7!AA46</f>
        <v>0.88923219195207637</v>
      </c>
      <c r="AC46" s="17">
        <f>AA46-AB46</f>
        <v>8.7978705495409093E-2</v>
      </c>
      <c r="AD46" s="13">
        <f>AC46/AB46*100</f>
        <v>9.8937832313824448</v>
      </c>
      <c r="AE46" s="17"/>
      <c r="AF46" s="17">
        <f>AF45/(AF23/'[1]DON''T DELETE'!B1)</f>
        <v>1.1468818717703926</v>
      </c>
      <c r="AG46" s="17">
        <f>[3]REG7!AF46</f>
        <v>1.2256897676894369</v>
      </c>
      <c r="AH46" s="17">
        <f>AF46-AG46</f>
        <v>-7.8807895919044357E-2</v>
      </c>
      <c r="AI46" s="13">
        <f>AH46/AG46*100</f>
        <v>-6.4296772312626951</v>
      </c>
      <c r="AJ46" s="17"/>
      <c r="AK46" s="17">
        <f>AK45/(AK23/'[1]DON''T DELETE'!B1)</f>
        <v>0.85154579472647018</v>
      </c>
      <c r="AL46" s="17">
        <f>[3]REG7!AK46</f>
        <v>0.97199935416496097</v>
      </c>
      <c r="AM46" s="17">
        <f>AK46-AL46</f>
        <v>-0.12045355943849079</v>
      </c>
      <c r="AN46" s="13">
        <f>AM46/AL46*100</f>
        <v>-12.39234973998226</v>
      </c>
      <c r="AO46" s="17"/>
      <c r="AP46" s="17">
        <f>AP45/(AP23/'[1]DON''T DELETE'!B1)</f>
        <v>0.98665173617240609</v>
      </c>
      <c r="AQ46" s="17">
        <f>[3]REG7!AP46</f>
        <v>1.0784147049787753</v>
      </c>
      <c r="AR46" s="17">
        <f>AP46-AQ46</f>
        <v>-9.1762968806369249E-2</v>
      </c>
      <c r="AS46" s="13">
        <f>AR46/AQ46*100</f>
        <v>-8.5090613455771891</v>
      </c>
      <c r="AT46" s="17">
        <f>AT45/(AT23/'[1]DON''T DELETE'!B1)</f>
        <v>0.93946153814629885</v>
      </c>
      <c r="AU46" s="17">
        <f>[3]REG7!AT46</f>
        <v>1.06547216061325</v>
      </c>
      <c r="AV46" s="17">
        <f>AT46-AU46</f>
        <v>-0.12601062246695116</v>
      </c>
      <c r="AW46" s="13">
        <f>AV46/AU46*100</f>
        <v>-11.826740024293425</v>
      </c>
      <c r="AX46" s="17"/>
      <c r="AY46" s="17">
        <f>AY45/(AY23/'[1]DON''T DELETE'!B1)</f>
        <v>0.84116135860438257</v>
      </c>
      <c r="AZ46" s="17">
        <f>AZ45/(AZ23/'[1]DON''T DELETE'!B1)</f>
        <v>0.93737466178682971</v>
      </c>
      <c r="BA46" s="17">
        <f>AY46-AZ46</f>
        <v>-9.6213303182447141E-2</v>
      </c>
      <c r="BB46" s="13">
        <f>BA46/AZ46*100</f>
        <v>-10.264124592299595</v>
      </c>
      <c r="BC46" s="15"/>
      <c r="BD46" s="15"/>
    </row>
    <row r="47" spans="1:56" x14ac:dyDescent="0.2">
      <c r="A47" s="12" t="s">
        <v>45</v>
      </c>
      <c r="B47" s="13">
        <f>[2]FP!U40</f>
        <v>43485.531593333333</v>
      </c>
      <c r="C47" s="13">
        <f>[3]REG7!B47</f>
        <v>36569.461503333332</v>
      </c>
      <c r="D47" s="13">
        <f>B47-C47</f>
        <v>6916.0700900000011</v>
      </c>
      <c r="E47" s="13">
        <f>D47/C47*100</f>
        <v>18.912146380305863</v>
      </c>
      <c r="F47" s="13"/>
      <c r="G47" s="13">
        <f>[4]FP!U40</f>
        <v>193288.89227666671</v>
      </c>
      <c r="H47" s="13">
        <f>[3]REG7!G47</f>
        <v>217233.19196111112</v>
      </c>
      <c r="I47" s="13">
        <f>G47-H47</f>
        <v>-23944.299684444413</v>
      </c>
      <c r="J47" s="13">
        <f>I47/H47*100</f>
        <v>-11.022394629606556</v>
      </c>
      <c r="K47" s="13"/>
      <c r="L47" s="13">
        <f>[5]FP!U40</f>
        <v>127911.62315888889</v>
      </c>
      <c r="M47" s="13">
        <f>[3]REG7!L47</f>
        <v>130466.06810444446</v>
      </c>
      <c r="N47" s="13">
        <f>L47-M47</f>
        <v>-2554.4449455555732</v>
      </c>
      <c r="O47" s="13">
        <f>N47/M47*100</f>
        <v>-1.9579381694178253</v>
      </c>
      <c r="P47" s="13"/>
      <c r="Q47" s="13">
        <f>[6]FP!U40</f>
        <v>224351.73354555559</v>
      </c>
      <c r="R47" s="13">
        <f>[3]REG7!Q47</f>
        <v>199976.7399188889</v>
      </c>
      <c r="S47" s="13">
        <f>Q47-R47</f>
        <v>24374.993626666692</v>
      </c>
      <c r="T47" s="13">
        <f>S47/R47*100</f>
        <v>12.188914389020072</v>
      </c>
      <c r="U47" s="13"/>
      <c r="V47" s="13">
        <f>[7]FP!U40</f>
        <v>264735.78845333331</v>
      </c>
      <c r="W47" s="13">
        <f>[3]REG7!V47</f>
        <v>271705.88000777777</v>
      </c>
      <c r="X47" s="13">
        <f>V47-W47</f>
        <v>-6970.0915544444579</v>
      </c>
      <c r="Y47" s="13">
        <f>X47/W47*100</f>
        <v>-2.5653075871029856</v>
      </c>
      <c r="Z47" s="13"/>
      <c r="AA47" s="13">
        <f>[8]FP!U40</f>
        <v>118350.83530777779</v>
      </c>
      <c r="AB47" s="13">
        <f>[3]REG7!AA47</f>
        <v>153262.1285122222</v>
      </c>
      <c r="AC47" s="13">
        <f>AA47-AB47</f>
        <v>-34911.293204444417</v>
      </c>
      <c r="AD47" s="13">
        <f>AC47/AB47*100</f>
        <v>-22.7788127069241</v>
      </c>
      <c r="AE47" s="13"/>
      <c r="AF47" s="13">
        <f>[9]FP!U40</f>
        <v>19978.457463333332</v>
      </c>
      <c r="AG47" s="13">
        <f>[3]REG7!AF47</f>
        <v>16327.864284444446</v>
      </c>
      <c r="AH47" s="13">
        <f>AF47-AG47</f>
        <v>3650.5931788888865</v>
      </c>
      <c r="AI47" s="13">
        <f>AH47/AG47*100</f>
        <v>22.35805684866456</v>
      </c>
      <c r="AJ47" s="13"/>
      <c r="AK47" s="13">
        <f>[10]FP!U40</f>
        <v>98626.786886666654</v>
      </c>
      <c r="AL47" s="13">
        <f>[3]REG7!AK47</f>
        <v>85339.877952222218</v>
      </c>
      <c r="AM47" s="13">
        <f>AK47-AL47</f>
        <v>13286.908934444436</v>
      </c>
      <c r="AN47" s="13">
        <f>AM47/AL47*100</f>
        <v>15.569402316093248</v>
      </c>
      <c r="AO47" s="13"/>
      <c r="AP47" s="13">
        <f>[11]FP!U40</f>
        <v>352926.02107777778</v>
      </c>
      <c r="AQ47" s="13">
        <f>[3]REG7!AP47</f>
        <v>303547.83323444444</v>
      </c>
      <c r="AR47" s="13">
        <f>AP47-AQ47</f>
        <v>49378.187843333348</v>
      </c>
      <c r="AS47" s="13">
        <f>AR47/AQ47*100</f>
        <v>16.26702036288173</v>
      </c>
      <c r="AT47" s="13">
        <f>[12]FP!U40</f>
        <v>32165.331917777781</v>
      </c>
      <c r="AU47" s="13">
        <f>[3]REG7!AT47</f>
        <v>25692.146444444443</v>
      </c>
      <c r="AV47" s="13">
        <f>AT47-AU47</f>
        <v>6473.1854733333385</v>
      </c>
      <c r="AW47" s="13">
        <f>AV47/AU47*100</f>
        <v>25.195191407345696</v>
      </c>
      <c r="AX47" s="13"/>
      <c r="AY47" s="13">
        <f t="shared" ref="AY47:AZ49" si="23">+B47+G47+L47+AF47+Q47+V47+AA47+AT47+AK47+AP47</f>
        <v>1475821.0016811111</v>
      </c>
      <c r="AZ47" s="13">
        <f t="shared" si="23"/>
        <v>1440121.1919233333</v>
      </c>
      <c r="BA47" s="13">
        <f>AY47-AZ47</f>
        <v>35699.809757777723</v>
      </c>
      <c r="BB47" s="13">
        <f>BA47/AZ47*100</f>
        <v>2.4789448247823747</v>
      </c>
      <c r="BC47" s="20"/>
      <c r="BD47" s="20"/>
    </row>
    <row r="48" spans="1:56" x14ac:dyDescent="0.2">
      <c r="A48" s="12" t="s">
        <v>46</v>
      </c>
      <c r="B48" s="13">
        <f>[2]FP!U41</f>
        <v>35.104860000000002</v>
      </c>
      <c r="C48" s="13">
        <f>[3]REG7!B48</f>
        <v>33.031879999999994</v>
      </c>
      <c r="D48" s="13">
        <f>B48-C48</f>
        <v>2.0729800000000083</v>
      </c>
      <c r="E48" s="13">
        <f>D48/C48*100</f>
        <v>6.2756948741640155</v>
      </c>
      <c r="F48" s="13"/>
      <c r="G48" s="13">
        <f>[4]FP!U41</f>
        <v>30.170900000000003</v>
      </c>
      <c r="H48" s="13">
        <f>[3]REG7!G48</f>
        <v>16.543700000000001</v>
      </c>
      <c r="I48" s="13">
        <f>G48-H48</f>
        <v>13.627200000000002</v>
      </c>
      <c r="J48" s="13">
        <f>I48/H48*100</f>
        <v>82.370932741768783</v>
      </c>
      <c r="K48" s="13"/>
      <c r="L48" s="13">
        <f>[5]FP!U41</f>
        <v>17.67259</v>
      </c>
      <c r="M48" s="13">
        <f>[3]REG7!L48</f>
        <v>6.2064399999999997</v>
      </c>
      <c r="N48" s="13">
        <f>L48-M48</f>
        <v>11.466149999999999</v>
      </c>
      <c r="O48" s="13">
        <f>N48/M48*100</f>
        <v>184.74600576175712</v>
      </c>
      <c r="P48" s="13"/>
      <c r="Q48" s="13">
        <f>[6]FP!U41</f>
        <v>39.65</v>
      </c>
      <c r="R48" s="13">
        <f>[3]REG7!Q48</f>
        <v>0</v>
      </c>
      <c r="S48" s="13">
        <f>Q48-R48</f>
        <v>39.65</v>
      </c>
      <c r="T48" s="13"/>
      <c r="U48" s="13"/>
      <c r="V48" s="13">
        <f>[7]FP!U41</f>
        <v>758.14609999999993</v>
      </c>
      <c r="W48" s="13">
        <f>[3]REG7!V48</f>
        <v>2275.8489100000002</v>
      </c>
      <c r="X48" s="13">
        <f>V48-W48</f>
        <v>-1517.7028100000002</v>
      </c>
      <c r="Y48" s="13">
        <f>X48/W48*100</f>
        <v>-66.687327235620415</v>
      </c>
      <c r="Z48" s="13"/>
      <c r="AA48" s="13">
        <f>[8]FP!U41</f>
        <v>0</v>
      </c>
      <c r="AB48" s="13">
        <f>[3]REG7!AA48</f>
        <v>0</v>
      </c>
      <c r="AC48" s="13">
        <f>AA48-AB48</f>
        <v>0</v>
      </c>
      <c r="AD48" s="13"/>
      <c r="AE48" s="13"/>
      <c r="AF48" s="13">
        <f>[9]FP!U41</f>
        <v>199.74553</v>
      </c>
      <c r="AG48" s="13">
        <f>[3]REG7!AF48</f>
        <v>203.31745000000001</v>
      </c>
      <c r="AH48" s="13">
        <f>AF48-AG48</f>
        <v>-3.5719200000000058</v>
      </c>
      <c r="AI48" s="13">
        <f>AH48/AG48*100</f>
        <v>-1.7568192007129766</v>
      </c>
      <c r="AJ48" s="13"/>
      <c r="AK48" s="13">
        <f>[10]FP!U41</f>
        <v>10.475540000000001</v>
      </c>
      <c r="AL48" s="13">
        <f>[3]REG7!AK48</f>
        <v>52.86918</v>
      </c>
      <c r="AM48" s="13">
        <f>AK48-AL48</f>
        <v>-42.393639999999998</v>
      </c>
      <c r="AN48" s="13">
        <f>AM48/AL48*100</f>
        <v>-80.185923065196022</v>
      </c>
      <c r="AO48" s="13"/>
      <c r="AP48" s="13">
        <f>[11]FP!U41</f>
        <v>1768.2334499999999</v>
      </c>
      <c r="AQ48" s="13">
        <f>[3]REG7!AP48</f>
        <v>490.01438999999999</v>
      </c>
      <c r="AR48" s="13">
        <f>AP48-AQ48</f>
        <v>1278.2190599999999</v>
      </c>
      <c r="AS48" s="13">
        <f>AR48/AQ48*100</f>
        <v>260.85337208158313</v>
      </c>
      <c r="AT48" s="13">
        <f>[12]FP!U41</f>
        <v>7.0438999999999998</v>
      </c>
      <c r="AU48" s="13">
        <f>[3]REG7!AT48</f>
        <v>6.4880000000000004</v>
      </c>
      <c r="AV48" s="13">
        <f>AT48-AU48</f>
        <v>0.55589999999999939</v>
      </c>
      <c r="AW48" s="13"/>
      <c r="AX48" s="13"/>
      <c r="AY48" s="13">
        <f t="shared" si="23"/>
        <v>2866.2428699999996</v>
      </c>
      <c r="AZ48" s="13">
        <f t="shared" si="23"/>
        <v>3084.3199500000001</v>
      </c>
      <c r="BA48" s="13">
        <f>AY48-AZ48</f>
        <v>-218.07708000000048</v>
      </c>
      <c r="BB48" s="13">
        <f>BA48/AZ48*100</f>
        <v>-7.0705077143504669</v>
      </c>
      <c r="BC48" s="20"/>
      <c r="BD48" s="20"/>
    </row>
    <row r="49" spans="1:56" x14ac:dyDescent="0.2">
      <c r="A49" s="12" t="s">
        <v>47</v>
      </c>
      <c r="B49" s="13">
        <f>[2]FP!U42</f>
        <v>11839.34345</v>
      </c>
      <c r="C49" s="13">
        <f>[3]REG7!B49</f>
        <v>9087.6762400000007</v>
      </c>
      <c r="D49" s="13">
        <f>B49-C49</f>
        <v>2751.6672099999996</v>
      </c>
      <c r="E49" s="13">
        <f>D49/C49*100</f>
        <v>30.279106972235176</v>
      </c>
      <c r="F49" s="13"/>
      <c r="G49" s="13">
        <f>[4]FP!U42</f>
        <v>72258.11357999999</v>
      </c>
      <c r="H49" s="13">
        <f>[3]REG7!G49</f>
        <v>47292.789600000004</v>
      </c>
      <c r="I49" s="13">
        <f>G49-H49</f>
        <v>24965.323979999986</v>
      </c>
      <c r="J49" s="13">
        <f>I49/H49*100</f>
        <v>52.788858917300963</v>
      </c>
      <c r="K49" s="13"/>
      <c r="L49" s="13">
        <f>[5]FP!U42</f>
        <v>39724.7091</v>
      </c>
      <c r="M49" s="13">
        <f>[3]REG7!L49</f>
        <v>28221.511890000002</v>
      </c>
      <c r="N49" s="13">
        <f>L49-M49</f>
        <v>11503.197209999998</v>
      </c>
      <c r="O49" s="13">
        <f>N49/M49*100</f>
        <v>40.760386101341496</v>
      </c>
      <c r="P49" s="13"/>
      <c r="Q49" s="13">
        <f>[6]FP!U42</f>
        <v>114829.07883</v>
      </c>
      <c r="R49" s="13">
        <f>[3]REG7!Q49</f>
        <v>42086.142599999999</v>
      </c>
      <c r="S49" s="13">
        <f>Q49-R49</f>
        <v>72742.936229999992</v>
      </c>
      <c r="T49" s="13">
        <f>S49/R49*100</f>
        <v>172.84296382629279</v>
      </c>
      <c r="U49" s="13"/>
      <c r="V49" s="13">
        <f>[7]FP!U42</f>
        <v>125159.01274999999</v>
      </c>
      <c r="W49" s="13">
        <f>[3]REG7!V49</f>
        <v>88745.958309999987</v>
      </c>
      <c r="X49" s="13">
        <f>V49-W49</f>
        <v>36413.054440000007</v>
      </c>
      <c r="Y49" s="13">
        <f>X49/W49*100</f>
        <v>41.030662278506199</v>
      </c>
      <c r="Z49" s="13"/>
      <c r="AA49" s="13">
        <f>[8]FP!U42</f>
        <v>62349.728689999989</v>
      </c>
      <c r="AB49" s="13">
        <f>[3]REG7!AA49</f>
        <v>38957.677250000001</v>
      </c>
      <c r="AC49" s="13">
        <f>AA49-AB49</f>
        <v>23392.051439999988</v>
      </c>
      <c r="AD49" s="13">
        <f>AC49/AB49*100</f>
        <v>60.044779594758793</v>
      </c>
      <c r="AE49" s="13"/>
      <c r="AF49" s="13">
        <f>[9]FP!U42</f>
        <v>3847.8709899999999</v>
      </c>
      <c r="AG49" s="13">
        <f>[3]REG7!AF49</f>
        <v>3530.7943599999999</v>
      </c>
      <c r="AH49" s="13">
        <f>AF49-AG49</f>
        <v>317.07663000000002</v>
      </c>
      <c r="AI49" s="13">
        <f>AH49/AG49*100</f>
        <v>8.9803199413743258</v>
      </c>
      <c r="AJ49" s="13"/>
      <c r="AK49" s="13">
        <f>[10]FP!U42</f>
        <v>25148.030850000003</v>
      </c>
      <c r="AL49" s="13">
        <f>[3]REG7!AK49</f>
        <v>15199.43388</v>
      </c>
      <c r="AM49" s="13">
        <f>AK49-AL49</f>
        <v>9948.5969700000023</v>
      </c>
      <c r="AN49" s="13">
        <f>AM49/AL49*100</f>
        <v>65.453733662348753</v>
      </c>
      <c r="AO49" s="13"/>
      <c r="AP49" s="13">
        <f>[11]FP!U42</f>
        <v>102929.51457</v>
      </c>
      <c r="AQ49" s="13">
        <f>[3]REG7!AP49</f>
        <v>71141.248260000008</v>
      </c>
      <c r="AR49" s="13">
        <f>AP49-AQ49</f>
        <v>31788.266309999992</v>
      </c>
      <c r="AS49" s="13">
        <f>AR49/AQ49*100</f>
        <v>44.683312547206619</v>
      </c>
      <c r="AT49" s="13">
        <f>[12]FP!U42</f>
        <v>8989.7682700000005</v>
      </c>
      <c r="AU49" s="13">
        <f>[3]REG7!AT49</f>
        <v>6610.1131299999997</v>
      </c>
      <c r="AV49" s="13">
        <f>AT49-AU49</f>
        <v>2379.6551400000008</v>
      </c>
      <c r="AW49" s="13">
        <f>AV49/AU49*100</f>
        <v>36.000218047705346</v>
      </c>
      <c r="AX49" s="13"/>
      <c r="AY49" s="13">
        <f t="shared" si="23"/>
        <v>567075.17108</v>
      </c>
      <c r="AZ49" s="13">
        <f t="shared" si="23"/>
        <v>350873.34552000003</v>
      </c>
      <c r="BA49" s="13">
        <f>AY49-AZ49</f>
        <v>216201.82555999997</v>
      </c>
      <c r="BB49" s="13">
        <f>BA49/AZ49*100</f>
        <v>61.618195944632191</v>
      </c>
      <c r="BC49" s="20"/>
      <c r="BD49" s="20"/>
    </row>
    <row r="50" spans="1:56" hidden="1" x14ac:dyDescent="0.2">
      <c r="A50" s="12" t="s">
        <v>48</v>
      </c>
      <c r="B50" s="13">
        <v>13372</v>
      </c>
      <c r="C50" s="13"/>
      <c r="D50" s="13">
        <v>0</v>
      </c>
      <c r="E50" s="13">
        <v>0</v>
      </c>
      <c r="F50" s="13"/>
      <c r="G50" s="13">
        <v>13372</v>
      </c>
      <c r="H50" s="13"/>
      <c r="I50" s="13">
        <v>0</v>
      </c>
      <c r="J50" s="13">
        <v>0</v>
      </c>
      <c r="K50" s="13"/>
      <c r="L50" s="13">
        <v>13372</v>
      </c>
      <c r="M50" s="13"/>
      <c r="N50" s="13">
        <v>0</v>
      </c>
      <c r="O50" s="13">
        <v>0</v>
      </c>
      <c r="P50" s="13"/>
      <c r="Q50" s="13">
        <v>13372</v>
      </c>
      <c r="R50" s="13"/>
      <c r="S50" s="13">
        <v>0</v>
      </c>
      <c r="T50" s="13">
        <v>0</v>
      </c>
      <c r="U50" s="13"/>
      <c r="V50" s="13">
        <v>13372</v>
      </c>
      <c r="W50" s="13"/>
      <c r="X50" s="13">
        <v>0</v>
      </c>
      <c r="Y50" s="13">
        <v>0</v>
      </c>
      <c r="Z50" s="13"/>
      <c r="AA50" s="13">
        <v>13372</v>
      </c>
      <c r="AB50" s="13"/>
      <c r="AC50" s="13">
        <v>0</v>
      </c>
      <c r="AD50" s="13">
        <v>0</v>
      </c>
      <c r="AE50" s="13"/>
      <c r="AF50" s="13">
        <v>13372</v>
      </c>
      <c r="AG50" s="13"/>
      <c r="AH50" s="13">
        <v>0</v>
      </c>
      <c r="AI50" s="13">
        <v>0</v>
      </c>
      <c r="AJ50" s="13"/>
      <c r="AK50" s="13">
        <v>13372</v>
      </c>
      <c r="AL50" s="13"/>
      <c r="AM50" s="13">
        <v>0</v>
      </c>
      <c r="AN50" s="13">
        <v>0</v>
      </c>
      <c r="AO50" s="13"/>
      <c r="AP50" s="13">
        <v>13372</v>
      </c>
      <c r="AQ50" s="13"/>
      <c r="AR50" s="13">
        <v>0</v>
      </c>
      <c r="AS50" s="13">
        <v>0</v>
      </c>
      <c r="AT50" s="13">
        <v>13372</v>
      </c>
      <c r="AU50" s="13"/>
      <c r="AV50" s="13">
        <v>0</v>
      </c>
      <c r="AW50" s="13">
        <v>0</v>
      </c>
      <c r="AX50" s="13"/>
      <c r="AY50" s="13">
        <v>450453</v>
      </c>
      <c r="AZ50" s="13">
        <v>450453</v>
      </c>
      <c r="BA50" s="13">
        <v>0</v>
      </c>
      <c r="BB50" s="13">
        <v>0</v>
      </c>
      <c r="BC50" s="20"/>
      <c r="BD50" s="20"/>
    </row>
    <row r="51" spans="1:56" ht="12" customHeight="1" x14ac:dyDescent="0.2">
      <c r="A51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20"/>
      <c r="BD51" s="20"/>
    </row>
    <row r="52" spans="1:56" ht="15.75" x14ac:dyDescent="0.25">
      <c r="A52" s="1" t="s">
        <v>49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20"/>
      <c r="BD52" s="20"/>
    </row>
    <row r="53" spans="1:56" x14ac:dyDescent="0.2">
      <c r="A53" s="12" t="s">
        <v>50</v>
      </c>
      <c r="B53" s="13">
        <f>'[13]financial profile(mcso)'!X94</f>
        <v>117957.41384353617</v>
      </c>
      <c r="C53" s="13">
        <f>[3]REG7!B53</f>
        <v>113088.16184</v>
      </c>
      <c r="D53" s="13">
        <f>B53-C53</f>
        <v>4869.2520035361667</v>
      </c>
      <c r="E53" s="13">
        <f>D53/C53*100</f>
        <v>4.3057132809580088</v>
      </c>
      <c r="F53" s="13"/>
      <c r="G53" s="13">
        <f>'[13]financial profile(mcso)'!Y94</f>
        <v>233460.87369000001</v>
      </c>
      <c r="H53" s="13">
        <f>[3]REG7!G53</f>
        <v>205569.28868999999</v>
      </c>
      <c r="I53" s="13">
        <f>G53-H53</f>
        <v>27891.585000000021</v>
      </c>
      <c r="J53" s="13">
        <f>I53/H53*100</f>
        <v>13.567972715058978</v>
      </c>
      <c r="K53" s="13"/>
      <c r="L53" s="13">
        <f>'[13]financial profile(mcso)'!Z94</f>
        <v>237873.94093000001</v>
      </c>
      <c r="M53" s="13">
        <f>[3]REG7!L53</f>
        <v>200892.53253</v>
      </c>
      <c r="N53" s="13">
        <f>L53-M53</f>
        <v>36981.408400000015</v>
      </c>
      <c r="O53" s="13">
        <f>N53/M53*100</f>
        <v>18.408553037917148</v>
      </c>
      <c r="P53" s="13"/>
      <c r="Q53" s="13">
        <f>'[13]financial profile(mcso)'!AB94</f>
        <v>17673.153780000001</v>
      </c>
      <c r="R53" s="13">
        <f>[3]REG7!Q53</f>
        <v>13089.56178</v>
      </c>
      <c r="S53" s="13">
        <f>Q53-R53</f>
        <v>4583.5920000000006</v>
      </c>
      <c r="T53" s="13">
        <f>S53/R53*100</f>
        <v>35.017153950894148</v>
      </c>
      <c r="U53" s="13"/>
      <c r="V53" s="13">
        <f>'[13]financial profile(mcso)'!AC94</f>
        <v>34747.341359999999</v>
      </c>
      <c r="W53" s="13">
        <f>[3]REG7!V53</f>
        <v>34747.341359999999</v>
      </c>
      <c r="X53" s="13">
        <f>V53-W53</f>
        <v>0</v>
      </c>
      <c r="Y53" s="13">
        <f>X53/W53*100</f>
        <v>0</v>
      </c>
      <c r="Z53" s="13"/>
      <c r="AA53" s="13">
        <f>'[13]financial profile(mcso)'!AD94</f>
        <v>48652.772749999996</v>
      </c>
      <c r="AB53" s="13">
        <f>[3]REG7!AA53</f>
        <v>47190.096749999997</v>
      </c>
      <c r="AC53" s="13">
        <f>AA53-AB53</f>
        <v>1462.6759999999995</v>
      </c>
      <c r="AD53" s="13">
        <f>AC53/AB53*100</f>
        <v>3.0995401593449783</v>
      </c>
      <c r="AE53" s="13"/>
      <c r="AF53" s="13">
        <f>'[13]financial profile(mcso)'!AA94</f>
        <v>62783.909159999996</v>
      </c>
      <c r="AG53" s="13">
        <f>[3]REG7!AF53</f>
        <v>54960.514159999999</v>
      </c>
      <c r="AH53" s="13">
        <f>AF53-AG53</f>
        <v>7823.3949999999968</v>
      </c>
      <c r="AI53" s="13">
        <f>AH53/AG53*100</f>
        <v>14.234573892858204</v>
      </c>
      <c r="AJ53" s="13"/>
      <c r="AK53" s="13">
        <f>'[13]financial profile(mcso)'!AE94</f>
        <v>118722.30474000001</v>
      </c>
      <c r="AL53" s="13">
        <f>[3]REG7!AK53</f>
        <v>105932.56573999999</v>
      </c>
      <c r="AM53" s="13">
        <f>AK53-AL53</f>
        <v>12789.739000000016</v>
      </c>
      <c r="AN53" s="13">
        <f>AM53/AL53*100</f>
        <v>12.073472317654463</v>
      </c>
      <c r="AO53" s="13"/>
      <c r="AP53" s="13">
        <f>'[13]financial profile(mcso)'!AF94</f>
        <v>182.38404</v>
      </c>
      <c r="AQ53" s="13">
        <f>[3]REG7!AP53</f>
        <v>182.38404</v>
      </c>
      <c r="AR53" s="13">
        <f>AP53-AQ53</f>
        <v>0</v>
      </c>
      <c r="AS53" s="13">
        <f>AR53/AQ53*100</f>
        <v>0</v>
      </c>
      <c r="AT53" s="13">
        <f>'[13]financial profile(mcso)'!AG94</f>
        <v>24723.718079999999</v>
      </c>
      <c r="AU53" s="13">
        <f>[3]REG7!AT53</f>
        <v>23387.914079999999</v>
      </c>
      <c r="AV53" s="13">
        <f>AT53-AU53</f>
        <v>1335.8040000000001</v>
      </c>
      <c r="AW53" s="13">
        <f>AV53/AU53*100</f>
        <v>5.7115140556391175</v>
      </c>
      <c r="AX53" s="13"/>
      <c r="AY53" s="13">
        <f>+B53+G53+L53+AF53+Q53+V53+AA53+AT53+AK53+AP53</f>
        <v>896777.81237353641</v>
      </c>
      <c r="AZ53" s="13">
        <f>+C53+H53+M53+AG53+R53+W53+AB53+AU53+AL53+AQ53</f>
        <v>799040.36097000004</v>
      </c>
      <c r="BA53" s="13">
        <f>AY53-AZ53</f>
        <v>97737.451403536368</v>
      </c>
      <c r="BB53" s="13">
        <f>BA53/AZ53*100</f>
        <v>12.231854131234044</v>
      </c>
      <c r="BC53" s="20"/>
      <c r="BD53" s="20"/>
    </row>
    <row r="54" spans="1:56" x14ac:dyDescent="0.2">
      <c r="A54" s="12" t="s">
        <v>51</v>
      </c>
      <c r="B54" s="13">
        <f>'[13]financial profile(mcso)'!X95</f>
        <v>120677.99157000001</v>
      </c>
      <c r="C54" s="13">
        <f>[3]REG7!B54</f>
        <v>115808.73957000001</v>
      </c>
      <c r="D54" s="13">
        <f>B54-C54</f>
        <v>4869.2520000000077</v>
      </c>
      <c r="E54" s="13">
        <f>D54/C54*100</f>
        <v>4.2045635053793262</v>
      </c>
      <c r="F54" s="13"/>
      <c r="G54" s="13">
        <f>'[13]financial profile(mcso)'!Y95</f>
        <v>248377.82968999998</v>
      </c>
      <c r="H54" s="13">
        <f>[3]REG7!G54</f>
        <v>218724.48668999999</v>
      </c>
      <c r="I54" s="13">
        <f>G54-H54</f>
        <v>29653.342999999993</v>
      </c>
      <c r="J54" s="13">
        <f>I54/H54*100</f>
        <v>13.557395172689521</v>
      </c>
      <c r="K54" s="13"/>
      <c r="L54" s="13">
        <f>'[13]financial profile(mcso)'!Z95</f>
        <v>247851.00883999999</v>
      </c>
      <c r="M54" s="13">
        <f>[3]REG7!L54</f>
        <v>209253.46884000002</v>
      </c>
      <c r="N54" s="13">
        <f>L54-M54</f>
        <v>38597.539999999979</v>
      </c>
      <c r="O54" s="13">
        <f>N54/M54*100</f>
        <v>18.445352525798526</v>
      </c>
      <c r="P54" s="13"/>
      <c r="Q54" s="13">
        <f>'[13]financial profile(mcso)'!AB95</f>
        <v>23244.730780000002</v>
      </c>
      <c r="R54" s="13">
        <f>[3]REG7!Q54</f>
        <v>15381.358779999999</v>
      </c>
      <c r="S54" s="13">
        <f>Q54-R54</f>
        <v>7863.372000000003</v>
      </c>
      <c r="T54" s="13">
        <f>S54/R54*100</f>
        <v>51.122739625738078</v>
      </c>
      <c r="U54" s="13"/>
      <c r="V54" s="13">
        <f>'[13]financial profile(mcso)'!AC95</f>
        <v>34747.341359999999</v>
      </c>
      <c r="W54" s="13">
        <f>[3]REG7!V54</f>
        <v>34747.341359999999</v>
      </c>
      <c r="X54" s="13">
        <f>V54-W54</f>
        <v>0</v>
      </c>
      <c r="Y54" s="13">
        <f>X54/W54*100</f>
        <v>0</v>
      </c>
      <c r="Z54" s="13"/>
      <c r="AA54" s="13">
        <f>'[13]financial profile(mcso)'!AD95</f>
        <v>48652.772749999996</v>
      </c>
      <c r="AB54" s="13">
        <f>[3]REG7!AA54</f>
        <v>47190.096749999997</v>
      </c>
      <c r="AC54" s="13">
        <f>AA54-AB54</f>
        <v>1462.6759999999995</v>
      </c>
      <c r="AD54" s="13">
        <f>AC54/AB54*100</f>
        <v>3.0995401593449783</v>
      </c>
      <c r="AE54" s="13"/>
      <c r="AF54" s="13">
        <f>'[13]financial profile(mcso)'!AA95</f>
        <v>65225.277379999992</v>
      </c>
      <c r="AG54" s="13">
        <f>[3]REG7!AF54</f>
        <v>57058.70405</v>
      </c>
      <c r="AH54" s="13">
        <f>AF54-AG54</f>
        <v>8166.573329999992</v>
      </c>
      <c r="AI54" s="13">
        <f>AH54/AG54*100</f>
        <v>14.312581167009508</v>
      </c>
      <c r="AJ54" s="13"/>
      <c r="AK54" s="13">
        <f>'[13]financial profile(mcso)'!AE95</f>
        <v>125978.95894000001</v>
      </c>
      <c r="AL54" s="13">
        <f>[3]REG7!AK54</f>
        <v>108419.78393999999</v>
      </c>
      <c r="AM54" s="13">
        <f>AK54-AL54</f>
        <v>17559.175000000017</v>
      </c>
      <c r="AN54" s="13">
        <f>AM54/AL54*100</f>
        <v>16.195545095088313</v>
      </c>
      <c r="AO54" s="13"/>
      <c r="AP54" s="13">
        <f>'[13]financial profile(mcso)'!AF95</f>
        <v>3869.5812000000001</v>
      </c>
      <c r="AQ54" s="13">
        <f>[3]REG7!AP54</f>
        <v>3869.5812000000001</v>
      </c>
      <c r="AR54" s="13">
        <f>AP54-AQ54</f>
        <v>0</v>
      </c>
      <c r="AS54" s="13">
        <f>AR54/AQ54*100</f>
        <v>0</v>
      </c>
      <c r="AT54" s="13">
        <f>'[13]financial profile(mcso)'!AG95</f>
        <v>25393.25099</v>
      </c>
      <c r="AU54" s="13">
        <f>[3]REG7!AT54</f>
        <v>24057.446989999997</v>
      </c>
      <c r="AV54" s="13">
        <f>AT54-AU54</f>
        <v>1335.8040000000037</v>
      </c>
      <c r="AW54" s="13">
        <f>AV54/AU54*100</f>
        <v>5.552559257660465</v>
      </c>
      <c r="AX54" s="13"/>
      <c r="AY54" s="13">
        <f>+B54+G54+L54+AF54+Q54+V54+AA54+AT54+AK54+AP54</f>
        <v>944018.74349999998</v>
      </c>
      <c r="AZ54" s="13">
        <f>+C54+H54+M54+AG54+R54+W54+AB54+AU54+AL54+AQ54</f>
        <v>834511.00816999993</v>
      </c>
      <c r="BA54" s="13">
        <f>AY54-AZ54</f>
        <v>109507.73533000005</v>
      </c>
      <c r="BB54" s="13">
        <f>BA54/AZ54*100</f>
        <v>13.12238355850328</v>
      </c>
      <c r="BC54" s="20"/>
      <c r="BD54" s="20"/>
    </row>
    <row r="55" spans="1:56" x14ac:dyDescent="0.2">
      <c r="A55" s="12" t="s">
        <v>52</v>
      </c>
      <c r="B55" s="17">
        <f>'[13]financial profile(mcso)'!X96</f>
        <v>-2.2349040275293577</v>
      </c>
      <c r="C55" s="17">
        <f>[3]REG7!B55</f>
        <v>-2.2349040304342469</v>
      </c>
      <c r="D55" s="17">
        <f>B55-C55</f>
        <v>2.9048892180583152E-9</v>
      </c>
      <c r="E55" s="13">
        <f>D55/C55*100</f>
        <v>-1.2997825313751341E-7</v>
      </c>
      <c r="F55" s="17"/>
      <c r="G55" s="17">
        <f>'[13]financial profile(mcso)'!Y96</f>
        <v>-2.5036763045984527</v>
      </c>
      <c r="H55" s="17">
        <f>[3]REG7!G55</f>
        <v>-2.0000000000000004</v>
      </c>
      <c r="I55" s="17">
        <f>G55-H55</f>
        <v>-0.50367630459845225</v>
      </c>
      <c r="J55" s="13">
        <f>I55/H55*100</f>
        <v>25.183815229922608</v>
      </c>
      <c r="K55" s="17"/>
      <c r="L55" s="17">
        <f>'[13]financial profile(mcso)'!Z96</f>
        <v>-1.061302927961348</v>
      </c>
      <c r="M55" s="17">
        <f>[3]REG7!L55</f>
        <v>-1.2046488344814905</v>
      </c>
      <c r="N55" s="17">
        <f>L55-M55</f>
        <v>0.14334590652014256</v>
      </c>
      <c r="O55" s="13">
        <f>N55/M55*100</f>
        <v>-11.899393617214766</v>
      </c>
      <c r="P55" s="17"/>
      <c r="Q55" s="17">
        <f>'[13]financial profile(mcso)'!AB96</f>
        <v>0</v>
      </c>
      <c r="R55" s="17">
        <f>[3]REG7!Q55</f>
        <v>0</v>
      </c>
      <c r="S55" s="17">
        <f>Q55-R55</f>
        <v>0</v>
      </c>
      <c r="T55" s="17"/>
      <c r="U55" s="17"/>
      <c r="V55" s="17">
        <f>'[13]financial profile(mcso)'!AC96</f>
        <v>0</v>
      </c>
      <c r="W55" s="17">
        <f>[3]REG7!V55</f>
        <v>0</v>
      </c>
      <c r="X55" s="17">
        <f>V55-W55</f>
        <v>0</v>
      </c>
      <c r="Y55" s="17"/>
      <c r="Z55" s="17"/>
      <c r="AA55" s="17">
        <f>'[13]financial profile(mcso)'!AD96</f>
        <v>0</v>
      </c>
      <c r="AB55" s="17">
        <f>[3]REG7!AA55</f>
        <v>0</v>
      </c>
      <c r="AC55" s="17">
        <f>AA55-AB55</f>
        <v>0</v>
      </c>
      <c r="AD55" s="17"/>
      <c r="AE55" s="17"/>
      <c r="AF55" s="17">
        <f>'[13]financial profile(mcso)'!AA96</f>
        <v>-0.80253888159849673</v>
      </c>
      <c r="AG55" s="17">
        <f>[3]REG7!AF55</f>
        <v>-1.5383458413432998</v>
      </c>
      <c r="AH55" s="17">
        <f>AF55-AG55</f>
        <v>0.73580695974480304</v>
      </c>
      <c r="AI55" s="13">
        <f>AH55/AG55*100</f>
        <v>-47.831049427889937</v>
      </c>
      <c r="AJ55" s="17"/>
      <c r="AK55" s="17">
        <f>'[13]financial profile(mcso)'!AE96</f>
        <v>-2.0000000551218244</v>
      </c>
      <c r="AL55" s="17">
        <f>[3]REG7!AK55</f>
        <v>-1.0000012865795691</v>
      </c>
      <c r="AM55" s="17">
        <f>AK55-AL55</f>
        <v>-0.99999876854225533</v>
      </c>
      <c r="AN55" s="13">
        <f t="shared" ref="AN55:AN56" si="24">AM55/AL55*100</f>
        <v>99.999748196592591</v>
      </c>
      <c r="AO55" s="17"/>
      <c r="AP55" s="17">
        <f>'[13]financial profile(mcso)'!AF96</f>
        <v>0</v>
      </c>
      <c r="AQ55" s="17">
        <f>[3]REG7!AP55</f>
        <v>0</v>
      </c>
      <c r="AR55" s="17">
        <f>AP55-AQ55</f>
        <v>0</v>
      </c>
      <c r="AS55" s="17"/>
      <c r="AT55" s="17">
        <f>'[13]financial profile(mcso)'!AG96</f>
        <v>-2.0048836805399644</v>
      </c>
      <c r="AU55" s="17">
        <f>[3]REG7!AT55</f>
        <v>-2.0048836805399537</v>
      </c>
      <c r="AV55" s="17">
        <f>AT55-AU55</f>
        <v>-1.0658141036401503E-14</v>
      </c>
      <c r="AW55" s="17">
        <f>AV55/AU55*100</f>
        <v>5.316089476837409E-13</v>
      </c>
      <c r="AX55" s="17"/>
      <c r="AY55" s="17">
        <f>+'[13]financial profile(mcso)'!$I$104</f>
        <v>-1.8038452811785235</v>
      </c>
      <c r="AZ55" s="17">
        <f>+'[14]financial profile(mcso)'!$I$104</f>
        <v>-1.767658342943476</v>
      </c>
      <c r="BA55" s="17">
        <f>AY55-AZ55</f>
        <v>-3.6186938235047483E-2</v>
      </c>
      <c r="BB55" s="13">
        <f>BA55/AZ55*100</f>
        <v>2.0471681294921269</v>
      </c>
      <c r="BC55"/>
      <c r="BD55"/>
    </row>
    <row r="56" spans="1:56" x14ac:dyDescent="0.2">
      <c r="A56" s="12" t="s">
        <v>53</v>
      </c>
      <c r="B56" s="13">
        <f>'[13]financial profile(mcso)'!X97</f>
        <v>-2720.5777264638455</v>
      </c>
      <c r="C56" s="13">
        <f>[3]REG7!B56</f>
        <v>-2720.5777300000045</v>
      </c>
      <c r="D56" s="13">
        <f>B56-C56</f>
        <v>3.5361590562388301E-6</v>
      </c>
      <c r="E56" s="13">
        <f>D56/C56*100</f>
        <v>-1.2997824018205221E-7</v>
      </c>
      <c r="F56" s="13"/>
      <c r="G56" s="13">
        <f>'[13]financial profile(mcso)'!Y97</f>
        <v>-14916.955999999976</v>
      </c>
      <c r="H56" s="13">
        <f>[3]REG7!G56</f>
        <v>-13155.198000000004</v>
      </c>
      <c r="I56" s="13">
        <f>G56-H56</f>
        <v>-1761.7579999999725</v>
      </c>
      <c r="J56" s="13">
        <f>I56/H56*100</f>
        <v>13.392105538814178</v>
      </c>
      <c r="K56" s="13"/>
      <c r="L56" s="13">
        <f>'[13]financial profile(mcso)'!Z97</f>
        <v>-9977.0679099999834</v>
      </c>
      <c r="M56" s="13">
        <f>[3]REG7!L56</f>
        <v>-8360.9363100000191</v>
      </c>
      <c r="N56" s="13">
        <f>L56-M56</f>
        <v>-1616.1315999999642</v>
      </c>
      <c r="O56" s="13">
        <f>N56/M56*100</f>
        <v>19.32955281655483</v>
      </c>
      <c r="P56" s="13"/>
      <c r="Q56" s="13">
        <f>'[13]financial profile(mcso)'!AB97</f>
        <v>-5571.5770000000011</v>
      </c>
      <c r="R56" s="13">
        <f>[3]REG7!Q56</f>
        <v>-2291.7969999999987</v>
      </c>
      <c r="S56" s="13">
        <f>Q56-R56</f>
        <v>-3279.7800000000025</v>
      </c>
      <c r="T56" s="13">
        <f>S56/R56*100</f>
        <v>143.10953369779281</v>
      </c>
      <c r="U56" s="13"/>
      <c r="V56" s="13">
        <f>'[13]financial profile(mcso)'!AC97</f>
        <v>0</v>
      </c>
      <c r="W56" s="13">
        <f>[3]REG7!V56</f>
        <v>0</v>
      </c>
      <c r="X56" s="13">
        <f>V56-W56</f>
        <v>0</v>
      </c>
      <c r="Y56" s="13"/>
      <c r="Z56" s="13"/>
      <c r="AA56" s="13">
        <f>'[13]financial profile(mcso)'!AD97</f>
        <v>0</v>
      </c>
      <c r="AB56" s="13">
        <f>[3]REG7!AA56</f>
        <v>0</v>
      </c>
      <c r="AC56" s="13">
        <f>AA56-AB56</f>
        <v>0</v>
      </c>
      <c r="AD56" s="13"/>
      <c r="AE56" s="13"/>
      <c r="AF56" s="13">
        <f>'[13]financial profile(mcso)'!AA97</f>
        <v>-2441.3682199999967</v>
      </c>
      <c r="AG56" s="13">
        <f>[3]REG7!AF56</f>
        <v>-2098.1898900000015</v>
      </c>
      <c r="AH56" s="13">
        <f>AF56-AG56</f>
        <v>-343.17832999999519</v>
      </c>
      <c r="AI56" s="13">
        <f>AH56/AG56*100</f>
        <v>16.355923343048563</v>
      </c>
      <c r="AJ56" s="13"/>
      <c r="AK56" s="13">
        <f>'[13]financial profile(mcso)'!AE97</f>
        <v>-7256.6542000000045</v>
      </c>
      <c r="AL56" s="13">
        <f>[3]REG7!AK56</f>
        <v>-2487.218200000003</v>
      </c>
      <c r="AM56" s="13">
        <f>AK56-AL56</f>
        <v>-4769.4360000000015</v>
      </c>
      <c r="AN56" s="13">
        <f t="shared" si="24"/>
        <v>191.75784416501921</v>
      </c>
      <c r="AO56" s="13"/>
      <c r="AP56" s="13">
        <f>'[13]financial profile(mcso)'!AF97</f>
        <v>-3687.1971600000002</v>
      </c>
      <c r="AQ56" s="13">
        <f>[3]REG7!AP56</f>
        <v>-3687.1971600000002</v>
      </c>
      <c r="AR56" s="13">
        <f>AP56-AQ56</f>
        <v>0</v>
      </c>
      <c r="AS56" s="13">
        <f>AR56/AQ56*100</f>
        <v>0</v>
      </c>
      <c r="AT56" s="13">
        <f>'[13]financial profile(mcso)'!AG97</f>
        <v>-669.53291000000172</v>
      </c>
      <c r="AU56" s="13">
        <f>[3]REG7!AT56</f>
        <v>-669.53290999999808</v>
      </c>
      <c r="AV56" s="13">
        <f>AT56-AU56</f>
        <v>-3.637978807091713E-12</v>
      </c>
      <c r="AW56" s="13">
        <f>AV56/AU56*100</f>
        <v>5.433607150232127E-13</v>
      </c>
      <c r="AX56" s="13"/>
      <c r="AY56" s="13">
        <f>+B56+G56+L56+AF56+Q56+V56+AA56+AT56+AK56+AP56</f>
        <v>-47240.931126463809</v>
      </c>
      <c r="AZ56" s="13">
        <f>+C56+H56+M56+AG56+R56+W56+AB56+AU56+AL56+AQ56</f>
        <v>-35470.647200000029</v>
      </c>
      <c r="BA56" s="13">
        <f>AY56-AZ56</f>
        <v>-11770.283926463781</v>
      </c>
      <c r="BB56" s="13">
        <f>BA56/AZ56*100</f>
        <v>33.183166521031993</v>
      </c>
      <c r="BC56" s="20"/>
      <c r="BD56"/>
    </row>
    <row r="57" spans="1:56" x14ac:dyDescent="0.2">
      <c r="A57" s="12" t="s">
        <v>54</v>
      </c>
      <c r="B57" s="13">
        <f>'[13]financial profile(mcso)'!X98</f>
        <v>5201.0660235361665</v>
      </c>
      <c r="C57" s="13">
        <f>[3]REG7!B57</f>
        <v>9447.4330200000004</v>
      </c>
      <c r="D57" s="13">
        <f>B57-C57</f>
        <v>-4246.3669964638339</v>
      </c>
      <c r="E57" s="13">
        <f>D57/C57*100</f>
        <v>-44.947309893326285</v>
      </c>
      <c r="F57" s="13"/>
      <c r="G57" s="13">
        <f>'[13]financial profile(mcso)'!Y98</f>
        <v>173568.90051000001</v>
      </c>
      <c r="H57" s="13">
        <f>[3]REG7!G57</f>
        <v>128362.62078</v>
      </c>
      <c r="I57" s="13">
        <f>G57-H57</f>
        <v>45206.279730000009</v>
      </c>
      <c r="J57" s="13">
        <f>I57/H57*100</f>
        <v>35.217635364019877</v>
      </c>
      <c r="K57" s="13"/>
      <c r="L57" s="13">
        <f>'[13]financial profile(mcso)'!Z98</f>
        <v>207982.90575000001</v>
      </c>
      <c r="M57" s="13">
        <f>[3]REG7!L57</f>
        <v>174601.12116000001</v>
      </c>
      <c r="N57" s="13">
        <f>L57-M57</f>
        <v>33381.784589999996</v>
      </c>
      <c r="O57" s="13">
        <f>N57/M57*100</f>
        <v>19.118883297095085</v>
      </c>
      <c r="P57" s="13"/>
      <c r="Q57" s="13">
        <f>'[13]financial profile(mcso)'!AB98</f>
        <v>27776.464549999997</v>
      </c>
      <c r="R57" s="13">
        <f>[3]REG7!Q57</f>
        <v>34134.564549999996</v>
      </c>
      <c r="S57" s="13">
        <f>Q57-R57</f>
        <v>-6358.0999999999985</v>
      </c>
      <c r="T57" s="13">
        <f>S57/R57*100</f>
        <v>-18.626574218302132</v>
      </c>
      <c r="U57" s="13"/>
      <c r="V57" s="13">
        <f>'[13]financial profile(mcso)'!AC98</f>
        <v>0</v>
      </c>
      <c r="W57" s="13">
        <f>[3]REG7!V57</f>
        <v>0</v>
      </c>
      <c r="X57" s="13">
        <f>V57-W57</f>
        <v>0</v>
      </c>
      <c r="Y57" s="13"/>
      <c r="Z57" s="13"/>
      <c r="AA57" s="13">
        <f>'[13]financial profile(mcso)'!AD98</f>
        <v>57001.913999999997</v>
      </c>
      <c r="AB57" s="13">
        <f>[3]REG7!AA57</f>
        <v>1E-3</v>
      </c>
      <c r="AC57" s="13">
        <f>AA57-AB57</f>
        <v>57001.913</v>
      </c>
      <c r="AD57" s="13"/>
      <c r="AE57" s="13"/>
      <c r="AF57" s="13">
        <f>'[13]financial profile(mcso)'!AA98</f>
        <v>63091.836689999996</v>
      </c>
      <c r="AG57" s="13">
        <f>[3]REG7!AF57</f>
        <v>41360.109020000004</v>
      </c>
      <c r="AH57" s="13">
        <f>AF57-AG57</f>
        <v>21731.727669999993</v>
      </c>
      <c r="AI57" s="13">
        <f>AH57/AG57*100</f>
        <v>52.54272337505553</v>
      </c>
      <c r="AJ57" s="13"/>
      <c r="AK57" s="13">
        <f>'[13]financial profile(mcso)'!AE98</f>
        <v>40139.94167</v>
      </c>
      <c r="AL57" s="13">
        <f>[3]REG7!AK57</f>
        <v>35333.31467</v>
      </c>
      <c r="AM57" s="13">
        <f>AK57-AL57</f>
        <v>4806.6270000000004</v>
      </c>
      <c r="AN57" s="13">
        <f>AM57/AL57*100</f>
        <v>13.603668506315092</v>
      </c>
      <c r="AO57" s="13"/>
      <c r="AP57" s="13">
        <f>'[13]financial profile(mcso)'!AF98</f>
        <v>-3687.1971600000002</v>
      </c>
      <c r="AQ57" s="13">
        <f>[3]REG7!AP57</f>
        <v>-3687.1971600000002</v>
      </c>
      <c r="AR57" s="13">
        <f>AP57-AQ57</f>
        <v>0</v>
      </c>
      <c r="AS57" s="13">
        <f>AR57/AQ57*100</f>
        <v>0</v>
      </c>
      <c r="AT57" s="13">
        <f>'[13]financial profile(mcso)'!AG98</f>
        <v>2410.2396099999996</v>
      </c>
      <c r="AU57" s="13">
        <f>[3]REG7!AT57</f>
        <v>3519.3566099999998</v>
      </c>
      <c r="AV57" s="13">
        <f>AT57-AU57</f>
        <v>-1109.1170000000002</v>
      </c>
      <c r="AW57" s="13">
        <f>AV57/AU57*100</f>
        <v>-31.514765990139328</v>
      </c>
      <c r="AX57" s="13"/>
      <c r="AY57" s="13">
        <f>+B57+G57+L57+AF57+Q57+V57+AA57+AT57+AK57+AP57</f>
        <v>573486.07164353621</v>
      </c>
      <c r="AZ57" s="13">
        <f>+C57+H57+M57+AG57+R57+W57+AB57+AU57+AL57+AQ57</f>
        <v>423071.32364999998</v>
      </c>
      <c r="BA57" s="13">
        <f>AY57-AZ57</f>
        <v>150414.74799353624</v>
      </c>
      <c r="BB57" s="13">
        <f>BA57/AZ57*100</f>
        <v>35.553047343377003</v>
      </c>
      <c r="BC57" s="20"/>
      <c r="BD57"/>
    </row>
    <row r="58" spans="1:56" ht="14.25" customHeight="1" x14ac:dyDescent="0.2">
      <c r="A58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/>
      <c r="BD58"/>
    </row>
    <row r="59" spans="1:56" ht="15.75" x14ac:dyDescent="0.25">
      <c r="A59" s="1" t="s">
        <v>55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/>
      <c r="BD59"/>
    </row>
    <row r="60" spans="1:56" ht="9.9499999999999993" customHeight="1" x14ac:dyDescent="0.2">
      <c r="A60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/>
      <c r="BD60"/>
    </row>
    <row r="61" spans="1:56" x14ac:dyDescent="0.2">
      <c r="A61" s="12" t="s">
        <v>56</v>
      </c>
      <c r="B61" s="21">
        <v>48077</v>
      </c>
      <c r="C61" s="13">
        <v>43266</v>
      </c>
      <c r="D61" s="13">
        <f>B61-C61</f>
        <v>4811</v>
      </c>
      <c r="E61" s="13">
        <f>D61/C61*100</f>
        <v>11.119585817963298</v>
      </c>
      <c r="F61" s="13"/>
      <c r="G61" s="21">
        <v>253633</v>
      </c>
      <c r="H61" s="13">
        <v>211266</v>
      </c>
      <c r="I61" s="13">
        <f>G61-H61</f>
        <v>42367</v>
      </c>
      <c r="J61" s="13">
        <f>I61/H61*100</f>
        <v>20.053865742712979</v>
      </c>
      <c r="K61" s="13"/>
      <c r="L61" s="21">
        <v>151751</v>
      </c>
      <c r="M61" s="13">
        <v>127296</v>
      </c>
      <c r="N61" s="13">
        <f>L61-M61</f>
        <v>24455</v>
      </c>
      <c r="O61" s="13">
        <f>N61/M61*100</f>
        <v>19.211129964806435</v>
      </c>
      <c r="P61" s="13"/>
      <c r="Q61" s="21">
        <v>268974</v>
      </c>
      <c r="R61" s="13">
        <v>230441</v>
      </c>
      <c r="S61" s="13">
        <f>Q61-R61</f>
        <v>38533</v>
      </c>
      <c r="T61" s="13">
        <f>S61/R61*100</f>
        <v>16.721416761774162</v>
      </c>
      <c r="U61" s="13"/>
      <c r="V61" s="21">
        <v>469084</v>
      </c>
      <c r="W61" s="13">
        <v>409371</v>
      </c>
      <c r="X61" s="13">
        <f>V61-W61</f>
        <v>59713</v>
      </c>
      <c r="Y61" s="13">
        <f>X61/W61*100</f>
        <v>14.586524204205965</v>
      </c>
      <c r="Z61" s="13"/>
      <c r="AA61" s="21">
        <v>223378</v>
      </c>
      <c r="AB61" s="13">
        <v>188660</v>
      </c>
      <c r="AC61" s="13">
        <f>AA61-AB61</f>
        <v>34718</v>
      </c>
      <c r="AD61" s="13">
        <f>AC61/AB61*100</f>
        <v>18.402417046538748</v>
      </c>
      <c r="AE61" s="13"/>
      <c r="AF61" s="21">
        <v>22645</v>
      </c>
      <c r="AG61" s="13">
        <v>19989</v>
      </c>
      <c r="AH61" s="13">
        <f>AF61-AG61</f>
        <v>2656</v>
      </c>
      <c r="AI61" s="13">
        <f>AH61/AG61*100</f>
        <v>13.287308019410677</v>
      </c>
      <c r="AJ61" s="13"/>
      <c r="AK61" s="21">
        <v>89091</v>
      </c>
      <c r="AL61" s="13">
        <v>75827</v>
      </c>
      <c r="AM61" s="13">
        <f>AK61-AL61</f>
        <v>13264</v>
      </c>
      <c r="AN61" s="13">
        <f>AM61/AL61*100</f>
        <v>17.492449918894327</v>
      </c>
      <c r="AO61" s="13"/>
      <c r="AP61" s="21">
        <v>377414</v>
      </c>
      <c r="AQ61" s="13">
        <v>334041</v>
      </c>
      <c r="AR61" s="13">
        <f>AP61-AQ61</f>
        <v>43373</v>
      </c>
      <c r="AS61" s="13">
        <f>AR61/AQ61*100</f>
        <v>12.984334258369481</v>
      </c>
      <c r="AT61" s="13">
        <v>35795</v>
      </c>
      <c r="AU61" s="13">
        <v>31101</v>
      </c>
      <c r="AV61" s="13">
        <f>AT61-AU61</f>
        <v>4694</v>
      </c>
      <c r="AW61" s="13">
        <f>AV61/AU61*100</f>
        <v>15.092762290601588</v>
      </c>
      <c r="AX61" s="13"/>
      <c r="AY61" s="13">
        <f>+B61+G61+L61+AF61+Q61+V61+AA61+AK61+AP61</f>
        <v>1904047</v>
      </c>
      <c r="AZ61" s="13">
        <f t="shared" ref="AZ61:AZ63" si="25">+C61+H61+M61+AG61+R61+W61+AB61+AU61+AL61+AQ61</f>
        <v>1671258</v>
      </c>
      <c r="BA61" s="13">
        <f>AY61-AZ61</f>
        <v>232789</v>
      </c>
      <c r="BB61" s="13">
        <f>BA61/AZ61*100</f>
        <v>13.928968477637804</v>
      </c>
      <c r="BC61" s="15"/>
      <c r="BD61" s="15"/>
    </row>
    <row r="62" spans="1:56" x14ac:dyDescent="0.2">
      <c r="A62" s="12" t="s">
        <v>57</v>
      </c>
      <c r="B62" s="21">
        <v>43919</v>
      </c>
      <c r="C62" s="13">
        <v>39308</v>
      </c>
      <c r="D62" s="13">
        <f>B62-C62</f>
        <v>4611</v>
      </c>
      <c r="E62" s="13">
        <f>D62/C62*100</f>
        <v>11.730436552355755</v>
      </c>
      <c r="F62" s="13"/>
      <c r="G62" s="21">
        <v>237316</v>
      </c>
      <c r="H62" s="13">
        <v>198424</v>
      </c>
      <c r="I62" s="13">
        <f>G62-H62</f>
        <v>38892</v>
      </c>
      <c r="J62" s="13">
        <f>I62/H62*100</f>
        <v>19.600451558279243</v>
      </c>
      <c r="K62" s="13"/>
      <c r="L62" s="21">
        <v>136432</v>
      </c>
      <c r="M62" s="13">
        <v>114800</v>
      </c>
      <c r="N62" s="13">
        <f>L62-M62</f>
        <v>21632</v>
      </c>
      <c r="O62" s="13">
        <f>N62/M62*100</f>
        <v>18.84320557491289</v>
      </c>
      <c r="P62" s="13"/>
      <c r="Q62" s="21">
        <v>240012</v>
      </c>
      <c r="R62" s="13">
        <v>214751</v>
      </c>
      <c r="S62" s="13">
        <f>Q62-R62</f>
        <v>25261</v>
      </c>
      <c r="T62" s="13">
        <f>S62/R62*100</f>
        <v>11.762925434573065</v>
      </c>
      <c r="U62" s="13"/>
      <c r="V62" s="21">
        <v>424404</v>
      </c>
      <c r="W62" s="13">
        <v>372807</v>
      </c>
      <c r="X62" s="13">
        <f>V62-W62</f>
        <v>51597</v>
      </c>
      <c r="Y62" s="13">
        <f>X62/W62*100</f>
        <v>13.840137121888807</v>
      </c>
      <c r="Z62" s="13"/>
      <c r="AA62" s="21">
        <v>208482</v>
      </c>
      <c r="AB62" s="13">
        <v>175886</v>
      </c>
      <c r="AC62" s="13">
        <f>AA62-AB62</f>
        <v>32596</v>
      </c>
      <c r="AD62" s="13">
        <f>AC62/AB62*100</f>
        <v>18.532458524271402</v>
      </c>
      <c r="AE62" s="13"/>
      <c r="AF62" s="21">
        <v>21016</v>
      </c>
      <c r="AG62" s="13">
        <v>18448</v>
      </c>
      <c r="AH62" s="13">
        <f>AF62-AG62</f>
        <v>2568</v>
      </c>
      <c r="AI62" s="13">
        <f>AH62/AG62*100</f>
        <v>13.920208152645271</v>
      </c>
      <c r="AJ62" s="13"/>
      <c r="AK62" s="21">
        <v>81167</v>
      </c>
      <c r="AL62" s="13">
        <v>68958</v>
      </c>
      <c r="AM62" s="13">
        <f>AK62-AL62</f>
        <v>12209</v>
      </c>
      <c r="AN62" s="13">
        <f>AM62/AL62*100</f>
        <v>17.704979842802864</v>
      </c>
      <c r="AO62" s="13"/>
      <c r="AP62" s="21">
        <v>334916</v>
      </c>
      <c r="AQ62" s="13">
        <v>294275</v>
      </c>
      <c r="AR62" s="13">
        <f>AP62-AQ62</f>
        <v>40641</v>
      </c>
      <c r="AS62" s="13">
        <f>AR62/AQ62*100</f>
        <v>13.81055135502506</v>
      </c>
      <c r="AT62" s="13">
        <v>32337</v>
      </c>
      <c r="AU62" s="13">
        <v>28364</v>
      </c>
      <c r="AV62" s="13">
        <f>AT62-AU62</f>
        <v>3973</v>
      </c>
      <c r="AW62" s="13">
        <f>AV62/AU62*100</f>
        <v>14.007192215484418</v>
      </c>
      <c r="AX62" s="13"/>
      <c r="AY62" s="13">
        <f t="shared" ref="AY62:AY63" si="26">+B62+G62+L62+AF62+Q62+V62+AA62+AK62+AP62</f>
        <v>1727664</v>
      </c>
      <c r="AZ62" s="13">
        <f t="shared" si="25"/>
        <v>1526021</v>
      </c>
      <c r="BA62" s="13">
        <f>AY62-AZ62</f>
        <v>201643</v>
      </c>
      <c r="BB62" s="13">
        <f>BA62/AZ62*100</f>
        <v>13.213645159535812</v>
      </c>
      <c r="BC62" s="15"/>
      <c r="BD62" s="15"/>
    </row>
    <row r="63" spans="1:56" x14ac:dyDescent="0.2">
      <c r="A63" s="12" t="s">
        <v>58</v>
      </c>
      <c r="B63" s="21">
        <v>0</v>
      </c>
      <c r="C63" s="13">
        <v>0</v>
      </c>
      <c r="D63" s="13">
        <f>B63-C63</f>
        <v>0</v>
      </c>
      <c r="E63" s="13"/>
      <c r="F63" s="13"/>
      <c r="G63" s="21">
        <v>336</v>
      </c>
      <c r="H63" s="13">
        <v>317</v>
      </c>
      <c r="I63" s="13">
        <f>G63-H63</f>
        <v>19</v>
      </c>
      <c r="J63" s="13">
        <f>I63/H63*100</f>
        <v>5.9936908517350158</v>
      </c>
      <c r="K63" s="13"/>
      <c r="L63" s="21">
        <v>215</v>
      </c>
      <c r="M63" s="13">
        <v>185</v>
      </c>
      <c r="N63" s="13">
        <f>L63-M63</f>
        <v>30</v>
      </c>
      <c r="O63" s="13">
        <f>N63/M63*100</f>
        <v>16.216216216216218</v>
      </c>
      <c r="P63" s="13"/>
      <c r="Q63" s="21">
        <v>496</v>
      </c>
      <c r="R63" s="13">
        <v>459</v>
      </c>
      <c r="S63" s="13">
        <f>Q63-R63</f>
        <v>37</v>
      </c>
      <c r="T63" s="13">
        <f>S63/R63*100</f>
        <v>8.0610021786492378</v>
      </c>
      <c r="U63" s="13"/>
      <c r="V63" s="21">
        <v>472</v>
      </c>
      <c r="W63" s="13">
        <v>391</v>
      </c>
      <c r="X63" s="13">
        <f>V63-W63</f>
        <v>81</v>
      </c>
      <c r="Y63" s="13">
        <f>X63/W63*100</f>
        <v>20.716112531969312</v>
      </c>
      <c r="Z63" s="13"/>
      <c r="AA63" s="21">
        <v>377</v>
      </c>
      <c r="AB63" s="13">
        <v>327</v>
      </c>
      <c r="AC63" s="13">
        <f>AA63-AB63</f>
        <v>50</v>
      </c>
      <c r="AD63" s="13">
        <f>AC63/AB63*100</f>
        <v>15.290519877675839</v>
      </c>
      <c r="AE63" s="13"/>
      <c r="AF63" s="21">
        <v>31</v>
      </c>
      <c r="AG63" s="13">
        <v>29</v>
      </c>
      <c r="AH63" s="13">
        <f>AF63-AG63</f>
        <v>2</v>
      </c>
      <c r="AI63" s="13">
        <f>AH63/AG63*100</f>
        <v>6.8965517241379306</v>
      </c>
      <c r="AJ63" s="13"/>
      <c r="AK63" s="21">
        <v>272</v>
      </c>
      <c r="AL63" s="13">
        <v>271</v>
      </c>
      <c r="AM63" s="13">
        <f>AK63-AL63</f>
        <v>1</v>
      </c>
      <c r="AN63" s="13">
        <f>AM63/AL63*100</f>
        <v>0.36900369003690037</v>
      </c>
      <c r="AO63" s="13"/>
      <c r="AP63" s="21">
        <v>2392</v>
      </c>
      <c r="AQ63" s="13">
        <v>2830</v>
      </c>
      <c r="AR63" s="13">
        <f>AP63-AQ63</f>
        <v>-438</v>
      </c>
      <c r="AS63" s="13">
        <f>AR63/AQ63*100</f>
        <v>-15.477031802120141</v>
      </c>
      <c r="AT63" s="13">
        <v>0</v>
      </c>
      <c r="AU63" s="13">
        <v>5</v>
      </c>
      <c r="AV63" s="13">
        <f>AT63-AU63</f>
        <v>-5</v>
      </c>
      <c r="AW63" s="13">
        <f>AV63/AU63*100</f>
        <v>-100</v>
      </c>
      <c r="AX63" s="13"/>
      <c r="AY63" s="13">
        <f t="shared" si="26"/>
        <v>4591</v>
      </c>
      <c r="AZ63" s="13">
        <f t="shared" si="25"/>
        <v>4814</v>
      </c>
      <c r="BA63" s="13">
        <f>AY63-AZ63</f>
        <v>-223</v>
      </c>
      <c r="BB63" s="13">
        <f>BA63/AZ63*100</f>
        <v>-4.632322393020357</v>
      </c>
      <c r="BC63" s="15"/>
      <c r="BD63" s="15"/>
    </row>
    <row r="64" spans="1:56" x14ac:dyDescent="0.2">
      <c r="A64" s="12" t="s">
        <v>59</v>
      </c>
      <c r="B64" s="17">
        <f>SUM(B61-B62-B63)/B61*100</f>
        <v>8.6486261621981413</v>
      </c>
      <c r="C64" s="17">
        <f>SUM(C61-C62-C63)/C61*100</f>
        <v>9.1480608329866406</v>
      </c>
      <c r="D64" s="17"/>
      <c r="E64" s="17">
        <f>B64-C64</f>
        <v>-0.49943467078849935</v>
      </c>
      <c r="F64" s="17"/>
      <c r="G64" s="17">
        <f>SUM(G61-G62-G63)/G61*100</f>
        <v>6.3008362476491619</v>
      </c>
      <c r="H64" s="17">
        <f>SUM(H61-H62-H63)/H61*100</f>
        <v>5.9285450569424327</v>
      </c>
      <c r="I64" s="17"/>
      <c r="J64" s="17">
        <f>G64-H64</f>
        <v>0.37229119070672922</v>
      </c>
      <c r="K64" s="17"/>
      <c r="L64" s="17">
        <f>SUM(L61-L62-L63)/L61*100</f>
        <v>9.9531469314864474</v>
      </c>
      <c r="M64" s="17">
        <f>SUM(M61-M62-M63)/M61*100</f>
        <v>9.6711601307189543</v>
      </c>
      <c r="N64" s="17"/>
      <c r="O64" s="17">
        <f>L64-M64</f>
        <v>0.28198680076749305</v>
      </c>
      <c r="P64" s="17"/>
      <c r="Q64" s="22">
        <f>SUM(Q61-Q62-Q63)/Q61*100</f>
        <v>10.583179043327608</v>
      </c>
      <c r="R64" s="17">
        <f>SUM(R61-R62-R63)/R61*100</f>
        <v>6.6095009134659195</v>
      </c>
      <c r="S64" s="17"/>
      <c r="T64" s="17">
        <f>Q64-R64</f>
        <v>3.9736781298616881</v>
      </c>
      <c r="U64" s="17"/>
      <c r="V64" s="17">
        <f>SUM(V61-V62-V63)/V61*100</f>
        <v>9.4243248543970797</v>
      </c>
      <c r="W64" s="17">
        <f>SUM(W61-W62-W63)/W61*100</f>
        <v>8.8362390105796447</v>
      </c>
      <c r="X64" s="17"/>
      <c r="Y64" s="17">
        <f>V64-W64</f>
        <v>0.58808584381743501</v>
      </c>
      <c r="Z64" s="17"/>
      <c r="AA64" s="17">
        <f>SUM(AA61-AA62-AA63)/AA61*100</f>
        <v>6.4997448271539717</v>
      </c>
      <c r="AB64" s="17">
        <f>SUM(AB61-AB62-AB63)/AB61*100</f>
        <v>6.5975829534612531</v>
      </c>
      <c r="AC64" s="17"/>
      <c r="AD64" s="17">
        <f>AA64-AB64</f>
        <v>-9.7838126307281392E-2</v>
      </c>
      <c r="AE64" s="17"/>
      <c r="AF64" s="23">
        <f>SUM(AF61-AF62-AF63)/AF61*100</f>
        <v>7.0567454184146614</v>
      </c>
      <c r="AG64" s="23">
        <f>SUM(AG61-AG62-AG63)/AG61*100</f>
        <v>7.5641602881584875</v>
      </c>
      <c r="AH64" s="17"/>
      <c r="AI64" s="17">
        <f>AF64-AG64</f>
        <v>-0.5074148697438261</v>
      </c>
      <c r="AJ64" s="17"/>
      <c r="AK64" s="17">
        <f>SUM(AK61-AK62-AK63)/AK61*100</f>
        <v>8.5889708275807877</v>
      </c>
      <c r="AL64" s="17">
        <f>SUM(AL61-AL62-AL63)/AL61*100</f>
        <v>8.7013860498239399</v>
      </c>
      <c r="AM64" s="17"/>
      <c r="AN64" s="17">
        <f>AK64-AL64</f>
        <v>-0.11241522224315226</v>
      </c>
      <c r="AO64" s="17"/>
      <c r="AP64" s="17">
        <f>SUM(AP61-AP62-AP63)/AP61*100</f>
        <v>10.626526837902144</v>
      </c>
      <c r="AQ64" s="17">
        <f>SUM(AQ61-AQ62-AQ63)/AQ61*100</f>
        <v>11.057325298391515</v>
      </c>
      <c r="AR64" s="17"/>
      <c r="AS64" s="17">
        <f>AP64-AQ64</f>
        <v>-0.43079846048937043</v>
      </c>
      <c r="AT64" s="17">
        <f>SUM(AT61-AT62-AT63)/AT61*100</f>
        <v>9.6605671183126134</v>
      </c>
      <c r="AU64" s="17">
        <f>SUM(AU61-AU62-AU63)/AU61*100</f>
        <v>8.7842834635542264</v>
      </c>
      <c r="AV64" s="17"/>
      <c r="AW64" s="17"/>
      <c r="AX64" s="17"/>
      <c r="AY64" s="17">
        <f>SUM(AY61-AY62-AY63)/AY61*100</f>
        <v>9.022466357185511</v>
      </c>
      <c r="AZ64" s="17">
        <f>SUM(AZ61-AZ62-AZ63)/AZ61*100</f>
        <v>8.402233527079602</v>
      </c>
      <c r="BA64" s="17"/>
      <c r="BB64" s="17">
        <f>AY64-AZ64</f>
        <v>0.62023283010590902</v>
      </c>
      <c r="BC64" s="15"/>
    </row>
    <row r="65" spans="1:56" x14ac:dyDescent="0.2">
      <c r="A65" s="12" t="s">
        <v>60</v>
      </c>
      <c r="B65" s="23">
        <f>B14/(B62+B63)</f>
        <v>12.039063914706622</v>
      </c>
      <c r="C65" s="23">
        <f>C14/(C62+C63)</f>
        <v>11.327262274091789</v>
      </c>
      <c r="D65" s="17">
        <f>B65-C65</f>
        <v>0.71180164061483353</v>
      </c>
      <c r="E65" s="17">
        <f>D65/C65*100</f>
        <v>6.2839689184464058</v>
      </c>
      <c r="F65" s="17"/>
      <c r="G65" s="23">
        <f>G14/(G62+G63)</f>
        <v>9.7208161076279609</v>
      </c>
      <c r="H65" s="23">
        <f>H14/(H62+H63)</f>
        <v>12.972038102706538</v>
      </c>
      <c r="I65" s="17">
        <f>G65-H65</f>
        <v>-3.251221995078577</v>
      </c>
      <c r="J65" s="17">
        <f>I65/H65*100</f>
        <v>-25.06330901387215</v>
      </c>
      <c r="K65" s="17"/>
      <c r="L65" s="23">
        <f>L14/(L62+L63)</f>
        <v>10.619431281257548</v>
      </c>
      <c r="M65" s="23">
        <f>M14/(M62+M63)</f>
        <v>12.797354317432708</v>
      </c>
      <c r="N65" s="17">
        <f>L65-M65</f>
        <v>-2.1779230361751605</v>
      </c>
      <c r="O65" s="17">
        <f>N65/M65*100</f>
        <v>-17.018541349662936</v>
      </c>
      <c r="P65" s="17"/>
      <c r="Q65" s="23">
        <f>Q14/(Q62+Q63)</f>
        <v>9.3782827008249203</v>
      </c>
      <c r="R65" s="23">
        <f>R14/(R62+R63)</f>
        <v>9.8579328608800711</v>
      </c>
      <c r="S65" s="17">
        <f>Q65-R65</f>
        <v>-0.47965016005515082</v>
      </c>
      <c r="T65" s="17">
        <f>S65/R65*100</f>
        <v>-4.8656261594008248</v>
      </c>
      <c r="U65" s="17"/>
      <c r="V65" s="23">
        <f>V14/(V62+V63)</f>
        <v>7.6143076045481504</v>
      </c>
      <c r="W65" s="23">
        <f>W14/(W62+W63)</f>
        <v>8.478456163779013</v>
      </c>
      <c r="X65" s="17">
        <f>V65-W65</f>
        <v>-0.86414855923086265</v>
      </c>
      <c r="Y65" s="17">
        <f>X65/W65*100</f>
        <v>-10.192286691563135</v>
      </c>
      <c r="Z65" s="17"/>
      <c r="AA65" s="23">
        <f>AA14/(AA62+AA63)</f>
        <v>7.8284069916546573</v>
      </c>
      <c r="AB65" s="23">
        <f>AB14/(AB62+AB63)</f>
        <v>10.313891159335578</v>
      </c>
      <c r="AC65" s="17">
        <f>AA65-AB65</f>
        <v>-2.4854841676809203</v>
      </c>
      <c r="AD65" s="17">
        <f>AC65/AB65*100</f>
        <v>-24.098413773071421</v>
      </c>
      <c r="AE65" s="17"/>
      <c r="AF65" s="23">
        <f>AF14/(AF62+AF63)</f>
        <v>12.239490152990925</v>
      </c>
      <c r="AG65" s="23">
        <f>AG14/(AG62+AG63)</f>
        <v>11.333292555609676</v>
      </c>
      <c r="AH65" s="17">
        <f>AF65-AG65</f>
        <v>0.90619759738124905</v>
      </c>
      <c r="AI65" s="17">
        <f>AH65/AG65*100</f>
        <v>7.9958899228512861</v>
      </c>
      <c r="AJ65" s="17"/>
      <c r="AK65" s="23">
        <f>AK14/(AK62+AK63)</f>
        <v>13.803034454622477</v>
      </c>
      <c r="AL65" s="23">
        <f>AL14/(AL62+AL63)</f>
        <v>14.117879468430861</v>
      </c>
      <c r="AM65" s="17">
        <f>AK65-AL65</f>
        <v>-0.31484501380838381</v>
      </c>
      <c r="AN65" s="17">
        <f>AM65/AL65*100</f>
        <v>-2.2301154682076163</v>
      </c>
      <c r="AO65" s="17"/>
      <c r="AP65" s="23">
        <f>AP14/(AP62+AP63)</f>
        <v>11.718955069402444</v>
      </c>
      <c r="AQ65" s="23">
        <f>AQ14/(AQ62+AQ63)</f>
        <v>11.4939189417546</v>
      </c>
      <c r="AR65" s="17">
        <f>AP65-AQ65</f>
        <v>0.22503612764784364</v>
      </c>
      <c r="AS65" s="17">
        <f>AR65/AQ65*100</f>
        <v>1.9578711907419353</v>
      </c>
      <c r="AT65" s="23">
        <f>AT14/(AT62+AT63)</f>
        <v>11.90879219841049</v>
      </c>
      <c r="AU65" s="23">
        <f>AU14/(AU62+AU63)</f>
        <v>11.202689495928654</v>
      </c>
      <c r="AV65" s="17">
        <f>AT65-AU65</f>
        <v>0.70610270248183582</v>
      </c>
      <c r="AW65" s="17">
        <f>AV65/AU65*100</f>
        <v>6.3029748591929797</v>
      </c>
      <c r="AX65" s="17"/>
      <c r="AY65" s="17">
        <f>AY14/(AY62+AY63)</f>
        <v>9.8919916960897787</v>
      </c>
      <c r="AZ65" s="17">
        <f>AZ14/(AZ62+AZ63)</f>
        <v>10.789813247841863</v>
      </c>
      <c r="BA65" s="17">
        <f>AY65-AZ65</f>
        <v>-0.89782155175208445</v>
      </c>
      <c r="BB65" s="17">
        <f>BA65/AZ65*100</f>
        <v>-8.3210110418886369</v>
      </c>
      <c r="BC65" s="15"/>
      <c r="BD65" s="15"/>
    </row>
    <row r="66" spans="1:56" x14ac:dyDescent="0.2">
      <c r="A66" s="12" t="s">
        <v>61</v>
      </c>
      <c r="B66" s="17">
        <f>B23/B61</f>
        <v>8.1404784895064175</v>
      </c>
      <c r="C66" s="17">
        <f>C23/C61</f>
        <v>7.607013285258633</v>
      </c>
      <c r="D66" s="17">
        <f>B66-C66</f>
        <v>0.53346520424778454</v>
      </c>
      <c r="E66" s="17">
        <f>D66/C66*100</f>
        <v>7.0128075795735532</v>
      </c>
      <c r="F66" s="17"/>
      <c r="G66" s="17">
        <f>G23/G61</f>
        <v>6.6817530951019792</v>
      </c>
      <c r="H66" s="17">
        <f>H23/H61</f>
        <v>9.356442018166673</v>
      </c>
      <c r="I66" s="17">
        <f>G66-H66</f>
        <v>-2.6746889230646937</v>
      </c>
      <c r="J66" s="17">
        <f>I66/H66*100</f>
        <v>-28.586602876087504</v>
      </c>
      <c r="K66" s="17"/>
      <c r="L66" s="17">
        <f>L23/L61</f>
        <v>7.3526144385868948</v>
      </c>
      <c r="M66" s="17">
        <f>M23/M61</f>
        <v>8.9029380916132492</v>
      </c>
      <c r="N66" s="17">
        <f>L66-M66</f>
        <v>-1.5503236530263544</v>
      </c>
      <c r="O66" s="17">
        <f>N66/M66*100</f>
        <v>-17.41361825807585</v>
      </c>
      <c r="P66" s="17"/>
      <c r="Q66" s="17">
        <f>Q23/Q61</f>
        <v>6.3284378121677189</v>
      </c>
      <c r="R66" s="17">
        <f>R23/R61</f>
        <v>7.0789731371153577</v>
      </c>
      <c r="S66" s="17">
        <f>Q66-R66</f>
        <v>-0.75053532494763875</v>
      </c>
      <c r="T66" s="17">
        <f>S66/R66*100</f>
        <v>-10.602319155762155</v>
      </c>
      <c r="U66" s="17"/>
      <c r="V66" s="17">
        <f>V23/V61</f>
        <v>5.0756207608445392</v>
      </c>
      <c r="W66" s="17">
        <f>W23/W61</f>
        <v>5.6926632840626228</v>
      </c>
      <c r="X66" s="17">
        <f>V66-W66</f>
        <v>-0.61704252321808362</v>
      </c>
      <c r="Y66" s="17">
        <f>X66/W66*100</f>
        <v>-10.839259102950587</v>
      </c>
      <c r="Z66" s="17"/>
      <c r="AA66" s="17">
        <f>AA23/AA61</f>
        <v>5.3603041450814315</v>
      </c>
      <c r="AB66" s="17">
        <f>AB23/AB61</f>
        <v>7.1522026422135045</v>
      </c>
      <c r="AC66" s="17">
        <f>AA66-AB66</f>
        <v>-1.7918984971320731</v>
      </c>
      <c r="AD66" s="17">
        <f>AC66/AB66*100</f>
        <v>-25.053799322686782</v>
      </c>
      <c r="AE66" s="17"/>
      <c r="AF66" s="17">
        <f>AF23/AF61</f>
        <v>8.0978840401854715</v>
      </c>
      <c r="AG66" s="17">
        <f>AG23/AG61</f>
        <v>7.5643336380009014</v>
      </c>
      <c r="AH66" s="17">
        <f>AF66-AG66</f>
        <v>0.53355040218457006</v>
      </c>
      <c r="AI66" s="17">
        <f>AH66/AG66*100</f>
        <v>7.0535017057441225</v>
      </c>
      <c r="AJ66" s="17"/>
      <c r="AK66" s="17">
        <f>AK23/AK61</f>
        <v>9.2550680219101817</v>
      </c>
      <c r="AL66" s="17">
        <f>AL23/AL61</f>
        <v>9.1339874662059692</v>
      </c>
      <c r="AM66" s="17">
        <f>AK66-AL66</f>
        <v>0.1210805557042125</v>
      </c>
      <c r="AN66" s="17">
        <f>AM66/AL66*100</f>
        <v>1.3256045746962948</v>
      </c>
      <c r="AO66" s="17"/>
      <c r="AP66" s="17">
        <f>AP23/AP61</f>
        <v>8.5126075035107327</v>
      </c>
      <c r="AQ66" s="17">
        <f>AQ23/AQ61</f>
        <v>8.0565687224921483</v>
      </c>
      <c r="AR66" s="17">
        <f>AP66-AQ66</f>
        <v>0.45603878101858442</v>
      </c>
      <c r="AS66" s="17">
        <f>AR66/AQ66*100</f>
        <v>5.6604591449139576</v>
      </c>
      <c r="AT66" s="17">
        <f>AT23/AT61</f>
        <v>8.1562665014666837</v>
      </c>
      <c r="AU66" s="17">
        <f>AU23/AU61</f>
        <v>7.6252405536799461</v>
      </c>
      <c r="AV66" s="17">
        <f>AT66-AU66</f>
        <v>0.53102594778673762</v>
      </c>
      <c r="AW66" s="17">
        <f>AV66/AU66*100</f>
        <v>6.9640550228997578</v>
      </c>
      <c r="AX66" s="17"/>
      <c r="AY66" s="17">
        <f>AY23/AY61</f>
        <v>6.8249112853569276</v>
      </c>
      <c r="AZ66" s="17">
        <f>AZ23/AZ61</f>
        <v>7.4927666438874168</v>
      </c>
      <c r="BA66" s="17">
        <f>AY66-AZ66</f>
        <v>-0.66785535853048916</v>
      </c>
      <c r="BB66" s="17">
        <f>BA66/AZ66*100</f>
        <v>-8.9133345568065199</v>
      </c>
      <c r="BC66" s="15"/>
      <c r="BD66" s="15"/>
    </row>
    <row r="67" spans="1:56" hidden="1" x14ac:dyDescent="0.2">
      <c r="A67" s="12" t="s">
        <v>62</v>
      </c>
      <c r="B67" s="17"/>
      <c r="C67" s="17">
        <f>[3]REG7!B67</f>
        <v>0</v>
      </c>
      <c r="D67" s="17"/>
      <c r="E67" s="17"/>
      <c r="F67" s="17"/>
      <c r="G67" s="17"/>
      <c r="H67" s="17">
        <f>[3]REG7!G67</f>
        <v>0</v>
      </c>
      <c r="I67" s="17"/>
      <c r="J67" s="17"/>
      <c r="K67" s="17"/>
      <c r="L67" s="17"/>
      <c r="M67" s="17">
        <f>[3]REG7!L67</f>
        <v>0</v>
      </c>
      <c r="N67" s="17"/>
      <c r="O67" s="17"/>
      <c r="P67" s="17"/>
      <c r="Q67" s="17"/>
      <c r="R67" s="17">
        <f>[3]REG7!Q67</f>
        <v>0</v>
      </c>
      <c r="S67" s="17"/>
      <c r="T67" s="17"/>
      <c r="U67" s="17"/>
      <c r="V67" s="17"/>
      <c r="W67" s="17">
        <f>[3]REG7!V67</f>
        <v>0</v>
      </c>
      <c r="X67" s="17"/>
      <c r="Y67" s="17"/>
      <c r="Z67" s="17"/>
      <c r="AA67" s="17"/>
      <c r="AB67" s="17">
        <f>[3]REG7!AA67</f>
        <v>0</v>
      </c>
      <c r="AC67" s="17"/>
      <c r="AD67" s="17"/>
      <c r="AE67" s="17"/>
      <c r="AF67" s="17"/>
      <c r="AG67" s="17">
        <f>[3]REG7!AF67</f>
        <v>0</v>
      </c>
      <c r="AH67" s="17"/>
      <c r="AI67" s="17"/>
      <c r="AJ67" s="17"/>
      <c r="AK67" s="17"/>
      <c r="AL67" s="17">
        <f>[3]REG7!AK67</f>
        <v>0</v>
      </c>
      <c r="AM67" s="17"/>
      <c r="AN67" s="17"/>
      <c r="AO67" s="17"/>
      <c r="AP67" s="17"/>
      <c r="AQ67" s="17">
        <f>[3]REG7!AP67</f>
        <v>0</v>
      </c>
      <c r="AR67" s="17"/>
      <c r="AS67" s="17"/>
      <c r="AT67" s="17"/>
      <c r="AU67" s="17">
        <f>[3]REG7!AT67</f>
        <v>0</v>
      </c>
      <c r="AV67" s="17"/>
      <c r="AW67" s="17"/>
      <c r="AX67" s="17"/>
      <c r="AY67" s="17"/>
      <c r="AZ67" s="24"/>
      <c r="BA67" s="17"/>
      <c r="BB67" s="17"/>
      <c r="BC67" s="25"/>
      <c r="BD67" s="25"/>
    </row>
    <row r="68" spans="1:56" s="29" customFormat="1" x14ac:dyDescent="0.2">
      <c r="A68" s="26" t="s">
        <v>63</v>
      </c>
      <c r="B68" s="27">
        <f>+$C$80</f>
        <v>100</v>
      </c>
      <c r="C68" s="27">
        <f>[3]REG7!B68</f>
        <v>100</v>
      </c>
      <c r="D68" s="27"/>
      <c r="E68" s="27">
        <f>B68-C68</f>
        <v>0</v>
      </c>
      <c r="F68" s="27"/>
      <c r="G68" s="27">
        <f>+$C$81</f>
        <v>100</v>
      </c>
      <c r="H68" s="27">
        <f>[3]REG7!G68</f>
        <v>99.28</v>
      </c>
      <c r="I68" s="27"/>
      <c r="J68" s="27">
        <f>G68-H68</f>
        <v>0.71999999999999886</v>
      </c>
      <c r="K68" s="27"/>
      <c r="L68" s="27">
        <f>+$C$82</f>
        <v>100</v>
      </c>
      <c r="M68" s="27">
        <f>[3]REG7!L68</f>
        <v>100</v>
      </c>
      <c r="N68" s="27"/>
      <c r="O68" s="27">
        <f>L68-M68</f>
        <v>0</v>
      </c>
      <c r="P68" s="27"/>
      <c r="Q68" s="27">
        <f>+$C$83</f>
        <v>100</v>
      </c>
      <c r="R68" s="27">
        <f>[3]REG7!Q68</f>
        <v>100</v>
      </c>
      <c r="S68" s="27"/>
      <c r="T68" s="27">
        <f>Q68-R68</f>
        <v>0</v>
      </c>
      <c r="U68" s="27"/>
      <c r="V68" s="27">
        <f>+$C$84</f>
        <v>100</v>
      </c>
      <c r="W68" s="27">
        <f>[3]REG7!V68</f>
        <v>99.84</v>
      </c>
      <c r="X68" s="27"/>
      <c r="Y68" s="27">
        <f>V68-W68</f>
        <v>0.15999999999999659</v>
      </c>
      <c r="Z68" s="27"/>
      <c r="AA68" s="27">
        <f>+$C$85</f>
        <v>100</v>
      </c>
      <c r="AB68" s="27">
        <f>[3]REG7!AA68</f>
        <v>100</v>
      </c>
      <c r="AC68" s="27"/>
      <c r="AD68" s="27">
        <f>AA68-AB68</f>
        <v>0</v>
      </c>
      <c r="AE68" s="27"/>
      <c r="AF68" s="27">
        <f>+$C$86</f>
        <v>100</v>
      </c>
      <c r="AG68" s="27">
        <f>[3]REG7!AF68</f>
        <v>100</v>
      </c>
      <c r="AH68" s="27"/>
      <c r="AI68" s="27">
        <f>AF68-AG68</f>
        <v>0</v>
      </c>
      <c r="AJ68" s="27"/>
      <c r="AK68" s="27">
        <f>+$C$87</f>
        <v>97.519635982131845</v>
      </c>
      <c r="AL68" s="27">
        <f>[3]REG7!AK68</f>
        <v>97.51</v>
      </c>
      <c r="AM68" s="27"/>
      <c r="AN68" s="27">
        <f>AK68-AL68</f>
        <v>9.6359821318401373E-3</v>
      </c>
      <c r="AO68" s="28"/>
      <c r="AP68" s="27">
        <f>+$C$88</f>
        <v>97.835614569043599</v>
      </c>
      <c r="AQ68" s="27">
        <f>[3]REG7!AP68</f>
        <v>98.72</v>
      </c>
      <c r="AR68" s="27"/>
      <c r="AS68" s="27">
        <f>AP68-AQ68</f>
        <v>-0.88438543095639943</v>
      </c>
      <c r="AT68" s="27">
        <f>+$C$89</f>
        <v>99.871222393315094</v>
      </c>
      <c r="AU68" s="27">
        <f>[3]REG7!AT68</f>
        <v>100</v>
      </c>
      <c r="AV68" s="27"/>
      <c r="AW68" s="27">
        <f>AT68-AU68</f>
        <v>-0.12877760668490623</v>
      </c>
      <c r="AX68" s="27"/>
      <c r="AY68" s="27">
        <f>(B68+G68+L68+Q68+V68+AA68+AF68+AK68+AP68+AT68)/10</f>
        <v>99.522647294449058</v>
      </c>
      <c r="AZ68" s="27">
        <f>(C68+H68+M68+R68+W68+AB68+AG68+AL68+AQ68+AU68)/10</f>
        <v>99.534999999999997</v>
      </c>
      <c r="BA68" s="27"/>
      <c r="BB68" s="27">
        <f>AY68-AZ68</f>
        <v>-1.2352705550938481E-2</v>
      </c>
      <c r="BC68" s="27"/>
      <c r="BD68" s="27"/>
    </row>
    <row r="69" spans="1:56" x14ac:dyDescent="0.2">
      <c r="A69" s="12" t="s">
        <v>64</v>
      </c>
      <c r="B69" s="13">
        <v>38670</v>
      </c>
      <c r="C69" s="13">
        <v>37754</v>
      </c>
      <c r="D69" s="13">
        <f>B69-C69</f>
        <v>916</v>
      </c>
      <c r="E69" s="13">
        <f>D69/C69*100</f>
        <v>2.4262329819356889</v>
      </c>
      <c r="F69" s="13"/>
      <c r="G69" s="13">
        <v>167869</v>
      </c>
      <c r="H69" s="13">
        <v>162752</v>
      </c>
      <c r="I69" s="13">
        <f>G69-H69</f>
        <v>5117</v>
      </c>
      <c r="J69" s="13">
        <f>I69/H69*100</f>
        <v>3.1440473849783719</v>
      </c>
      <c r="K69" s="13"/>
      <c r="L69" s="13">
        <v>144226</v>
      </c>
      <c r="M69" s="13">
        <v>139161</v>
      </c>
      <c r="N69" s="13">
        <f>L69-M69</f>
        <v>5065</v>
      </c>
      <c r="O69" s="13">
        <f>N69/M69*100</f>
        <v>3.6396691601813727</v>
      </c>
      <c r="P69" s="13"/>
      <c r="Q69" s="13">
        <v>165753</v>
      </c>
      <c r="R69" s="13">
        <v>158220</v>
      </c>
      <c r="S69" s="13">
        <f>Q69-R69</f>
        <v>7533</v>
      </c>
      <c r="T69" s="13">
        <f>S69/R69*100</f>
        <v>4.761092150170648</v>
      </c>
      <c r="U69" s="13"/>
      <c r="V69" s="13">
        <v>182826</v>
      </c>
      <c r="W69" s="13">
        <v>178881</v>
      </c>
      <c r="X69" s="13">
        <f>V69-W69</f>
        <v>3945</v>
      </c>
      <c r="Y69" s="13">
        <f>X69/W69*100</f>
        <v>2.2053767588508562</v>
      </c>
      <c r="Z69" s="13"/>
      <c r="AA69" s="13">
        <v>113199</v>
      </c>
      <c r="AB69" s="13">
        <v>109763</v>
      </c>
      <c r="AC69" s="13">
        <f>AA69-AB69</f>
        <v>3436</v>
      </c>
      <c r="AD69" s="13">
        <f>AC69/AB69*100</f>
        <v>3.1303809116004486</v>
      </c>
      <c r="AE69" s="13"/>
      <c r="AF69" s="13">
        <v>27945</v>
      </c>
      <c r="AG69" s="13">
        <v>27475</v>
      </c>
      <c r="AH69" s="13">
        <f>AF69-AG69</f>
        <v>470</v>
      </c>
      <c r="AI69" s="13">
        <f>AH69/AG69*100</f>
        <v>1.710646041856233</v>
      </c>
      <c r="AJ69" s="13"/>
      <c r="AK69" s="13">
        <v>104683</v>
      </c>
      <c r="AL69" s="13">
        <v>99827</v>
      </c>
      <c r="AM69" s="13">
        <f>AK69-AL69</f>
        <v>4856</v>
      </c>
      <c r="AN69" s="13">
        <f>AM69/AL69*100</f>
        <v>4.8644154387089671</v>
      </c>
      <c r="AO69" s="13"/>
      <c r="AP69" s="13">
        <v>176572</v>
      </c>
      <c r="AQ69" s="13">
        <v>170877</v>
      </c>
      <c r="AR69" s="13">
        <f>AP69-AQ69</f>
        <v>5695</v>
      </c>
      <c r="AS69" s="13">
        <f>AR69/AQ69*100</f>
        <v>3.3328066386933295</v>
      </c>
      <c r="AT69" s="13">
        <v>31511</v>
      </c>
      <c r="AU69" s="13">
        <v>30766</v>
      </c>
      <c r="AV69" s="13">
        <f>AT69-AU69</f>
        <v>745</v>
      </c>
      <c r="AW69" s="13">
        <f>AV69/AU69*100</f>
        <v>2.4215042579470847</v>
      </c>
      <c r="AX69" s="13"/>
      <c r="AY69" s="13">
        <f>+B69+G69+L69+AF69+Q69+V69+AA69+AT69+AK69+AP69</f>
        <v>1153254</v>
      </c>
      <c r="AZ69" s="13">
        <f>+C69+H69+M69+AG69+R69+W69+AB69+AU69+AL69+AQ69</f>
        <v>1115476</v>
      </c>
      <c r="BA69" s="13">
        <f>AY69-AZ69</f>
        <v>37778</v>
      </c>
      <c r="BB69" s="13">
        <f>BA69/AZ69*100</f>
        <v>3.3867156263335114</v>
      </c>
      <c r="BC69" s="19"/>
      <c r="BD69" s="15"/>
    </row>
    <row r="70" spans="1:56" x14ac:dyDescent="0.2">
      <c r="A70" s="12" t="s">
        <v>65</v>
      </c>
      <c r="B70" s="13">
        <v>90</v>
      </c>
      <c r="C70" s="13">
        <v>83</v>
      </c>
      <c r="D70" s="13">
        <f>B70-C70</f>
        <v>7</v>
      </c>
      <c r="E70" s="13">
        <f>D70/C70*100</f>
        <v>8.4337349397590362</v>
      </c>
      <c r="F70" s="13"/>
      <c r="G70" s="13">
        <v>343</v>
      </c>
      <c r="H70" s="13">
        <v>337</v>
      </c>
      <c r="I70" s="13">
        <f>G70-H70</f>
        <v>6</v>
      </c>
      <c r="J70" s="13">
        <f>I70/H70*100</f>
        <v>1.7804154302670623</v>
      </c>
      <c r="K70" s="13"/>
      <c r="L70" s="13">
        <v>255</v>
      </c>
      <c r="M70" s="13">
        <v>258</v>
      </c>
      <c r="N70" s="13">
        <f>L70-M70</f>
        <v>-3</v>
      </c>
      <c r="O70" s="13">
        <f>N70/M70*100</f>
        <v>-1.1627906976744187</v>
      </c>
      <c r="P70" s="13"/>
      <c r="Q70" s="13">
        <v>285</v>
      </c>
      <c r="R70" s="13">
        <v>301</v>
      </c>
      <c r="S70" s="13">
        <f>Q70-R70</f>
        <v>-16</v>
      </c>
      <c r="T70" s="13">
        <f>S70/R70*100</f>
        <v>-5.3156146179401995</v>
      </c>
      <c r="U70" s="13"/>
      <c r="V70" s="13">
        <v>354</v>
      </c>
      <c r="W70" s="13">
        <v>319</v>
      </c>
      <c r="X70" s="13">
        <f>V70-W70</f>
        <v>35</v>
      </c>
      <c r="Y70" s="13">
        <f>X70/W70*100</f>
        <v>10.9717868338558</v>
      </c>
      <c r="Z70" s="13"/>
      <c r="AA70" s="13">
        <v>209</v>
      </c>
      <c r="AB70" s="13">
        <v>209</v>
      </c>
      <c r="AC70" s="13">
        <f>AA70-AB70</f>
        <v>0</v>
      </c>
      <c r="AD70" s="13">
        <f>AC70/AB70*100</f>
        <v>0</v>
      </c>
      <c r="AE70" s="13"/>
      <c r="AF70" s="13">
        <v>59</v>
      </c>
      <c r="AG70" s="13">
        <v>55</v>
      </c>
      <c r="AH70" s="13">
        <f>AF70-AG70</f>
        <v>4</v>
      </c>
      <c r="AI70" s="13">
        <f>AH70/AG70*100</f>
        <v>7.2727272727272725</v>
      </c>
      <c r="AJ70" s="13"/>
      <c r="AK70" s="13">
        <v>141</v>
      </c>
      <c r="AL70" s="13">
        <v>148</v>
      </c>
      <c r="AM70" s="13">
        <f>AK70-AL70</f>
        <v>-7</v>
      </c>
      <c r="AN70" s="13">
        <f>AM70/AL70*100</f>
        <v>-4.7297297297297298</v>
      </c>
      <c r="AO70" s="13"/>
      <c r="AP70" s="13">
        <v>322</v>
      </c>
      <c r="AQ70" s="13">
        <v>266</v>
      </c>
      <c r="AR70" s="13">
        <f>AP70-AQ70</f>
        <v>56</v>
      </c>
      <c r="AS70" s="13">
        <f>AR70/AQ70*100</f>
        <v>21.052631578947366</v>
      </c>
      <c r="AT70" s="13">
        <v>76</v>
      </c>
      <c r="AU70" s="13">
        <v>53</v>
      </c>
      <c r="AV70" s="13">
        <f>AT70-AU70</f>
        <v>23</v>
      </c>
      <c r="AW70" s="13">
        <f>AV70/AU70*100</f>
        <v>43.39622641509434</v>
      </c>
      <c r="AX70" s="13"/>
      <c r="AY70" s="13">
        <f>+B70+G70+L70+AF70+Q70+V70+AA70+AT70+AK70+AP70</f>
        <v>2134</v>
      </c>
      <c r="AZ70" s="13">
        <f>+C70+H70+M70+AG70+R70+W70+AB70+AU70+AL70+AQ70</f>
        <v>2029</v>
      </c>
      <c r="BA70" s="13">
        <f>AY70-AZ70</f>
        <v>105</v>
      </c>
      <c r="BB70" s="13">
        <f>BA70/AZ70*100</f>
        <v>5.1749630359783145</v>
      </c>
      <c r="BC70" s="19"/>
      <c r="BD70" s="15"/>
    </row>
    <row r="71" spans="1:56" x14ac:dyDescent="0.2">
      <c r="A71" s="12" t="s">
        <v>66</v>
      </c>
      <c r="B71" s="13">
        <f>B69/B70</f>
        <v>429.66666666666669</v>
      </c>
      <c r="C71" s="13">
        <f>C69/C70</f>
        <v>454.86746987951807</v>
      </c>
      <c r="D71" s="13">
        <f>B71-C71</f>
        <v>-25.200803212851383</v>
      </c>
      <c r="E71" s="13">
        <f>D71/C71*100</f>
        <v>-5.5402518055481931</v>
      </c>
      <c r="F71" s="13"/>
      <c r="G71" s="13">
        <f>G69/G70</f>
        <v>489.41399416909621</v>
      </c>
      <c r="H71" s="13">
        <f>H69/H70</f>
        <v>482.94362017804156</v>
      </c>
      <c r="I71" s="13">
        <f>G71-H71</f>
        <v>6.4703739910546574</v>
      </c>
      <c r="J71" s="13">
        <f>I71/H71*100</f>
        <v>1.339778334512276</v>
      </c>
      <c r="K71" s="13"/>
      <c r="L71" s="13">
        <f>L69/L70</f>
        <v>565.59215686274513</v>
      </c>
      <c r="M71" s="13">
        <f>M69/M70</f>
        <v>539.38372093023258</v>
      </c>
      <c r="N71" s="13">
        <f>L71-M71</f>
        <v>26.208435932512543</v>
      </c>
      <c r="O71" s="13">
        <f>N71/M71*100</f>
        <v>4.8589593855952717</v>
      </c>
      <c r="P71" s="13"/>
      <c r="Q71" s="13">
        <f>Q69/Q70</f>
        <v>581.58947368421047</v>
      </c>
      <c r="R71" s="13">
        <f>R69/R70</f>
        <v>525.64784053156143</v>
      </c>
      <c r="S71" s="13">
        <f>Q71-R71</f>
        <v>55.941633152649047</v>
      </c>
      <c r="T71" s="13">
        <f>S71/R71*100</f>
        <v>10.642416621759173</v>
      </c>
      <c r="U71" s="13"/>
      <c r="V71" s="13">
        <f>V69/V70</f>
        <v>516.45762711864404</v>
      </c>
      <c r="W71" s="13">
        <f>W69/W70</f>
        <v>560.7554858934169</v>
      </c>
      <c r="X71" s="13">
        <f>V71-W71</f>
        <v>-44.297858774772862</v>
      </c>
      <c r="Y71" s="13">
        <f>X71/W71*100</f>
        <v>-7.8996746156117998</v>
      </c>
      <c r="Z71" s="13"/>
      <c r="AA71" s="13">
        <f>AA69/AA70</f>
        <v>541.62200956937795</v>
      </c>
      <c r="AB71" s="13">
        <f>AB69/AB70</f>
        <v>525.18181818181813</v>
      </c>
      <c r="AC71" s="13">
        <f>AA71-AB71</f>
        <v>16.440191387559821</v>
      </c>
      <c r="AD71" s="13">
        <f>AC71/AB71*100</f>
        <v>3.1303809116004508</v>
      </c>
      <c r="AE71" s="13"/>
      <c r="AF71" s="13">
        <f>AF69/AF70</f>
        <v>473.64406779661016</v>
      </c>
      <c r="AG71" s="13">
        <f>AG69/AG70</f>
        <v>499.54545454545456</v>
      </c>
      <c r="AH71" s="13">
        <f>AF71-AG71</f>
        <v>-25.901386748844402</v>
      </c>
      <c r="AI71" s="13">
        <f>AH71/AG71*100</f>
        <v>-5.1849909779306351</v>
      </c>
      <c r="AJ71" s="13"/>
      <c r="AK71" s="13">
        <f>AK69/AK70</f>
        <v>742.43262411347519</v>
      </c>
      <c r="AL71" s="13">
        <f>AL69/AL70</f>
        <v>674.50675675675677</v>
      </c>
      <c r="AM71" s="13">
        <f>AK71-AL71</f>
        <v>67.925867356718413</v>
      </c>
      <c r="AN71" s="13">
        <f>AM71/AL71*100</f>
        <v>10.070450247722885</v>
      </c>
      <c r="AO71" s="13"/>
      <c r="AP71" s="13">
        <f>AP69/AP70</f>
        <v>548.36024844720498</v>
      </c>
      <c r="AQ71" s="13">
        <f>AQ69/AQ70</f>
        <v>642.39473684210532</v>
      </c>
      <c r="AR71" s="13">
        <f>AP71-AQ71</f>
        <v>-94.034488394900336</v>
      </c>
      <c r="AS71" s="13">
        <f>AR71/AQ71*100</f>
        <v>-14.638116254992472</v>
      </c>
      <c r="AT71" s="13">
        <f>AT69/AT70</f>
        <v>414.61842105263156</v>
      </c>
      <c r="AU71" s="13">
        <f>AU69/AU70</f>
        <v>580.4905660377359</v>
      </c>
      <c r="AV71" s="13">
        <f>AT71-AU71</f>
        <v>-165.87214498510434</v>
      </c>
      <c r="AW71" s="13">
        <f>AV71/AU71*100</f>
        <v>-28.574477293800072</v>
      </c>
      <c r="AX71" s="13"/>
      <c r="AY71" s="13">
        <f>AY69/AY70</f>
        <v>540.41893158388007</v>
      </c>
      <c r="AZ71" s="13">
        <f>AZ69/AZ70</f>
        <v>549.7663873829473</v>
      </c>
      <c r="BA71" s="13">
        <f>AY71-AZ71</f>
        <v>-9.3474557990672338</v>
      </c>
      <c r="BB71" s="13">
        <f>BA71/AZ71*100</f>
        <v>-1.7002596036407254</v>
      </c>
      <c r="BC71" s="15"/>
      <c r="BD71" s="15"/>
    </row>
    <row r="72" spans="1:56" x14ac:dyDescent="0.2">
      <c r="A72" s="12" t="s">
        <v>67</v>
      </c>
      <c r="B72" s="13">
        <f>(1000*B25)/B69</f>
        <v>1476.1484859063874</v>
      </c>
      <c r="C72" s="13">
        <f>(1000*C25)/C69</f>
        <v>1427.279820151507</v>
      </c>
      <c r="D72" s="13">
        <f>B72-C72</f>
        <v>48.86866575488034</v>
      </c>
      <c r="E72" s="13">
        <f>D72/C72*100</f>
        <v>3.4239022415165152</v>
      </c>
      <c r="F72" s="13"/>
      <c r="G72" s="13">
        <f>(1000*G25)/G69</f>
        <v>1478.0023811424385</v>
      </c>
      <c r="H72" s="13">
        <f>(1000*H25)/H69</f>
        <v>1490.7580983336611</v>
      </c>
      <c r="I72" s="13">
        <f>G72-H72</f>
        <v>-12.755717191222629</v>
      </c>
      <c r="J72" s="13">
        <f>I72/H72*100</f>
        <v>-0.85565305366985478</v>
      </c>
      <c r="K72" s="13"/>
      <c r="L72" s="13">
        <f>(1000*L25)/L69</f>
        <v>1621.1830207452194</v>
      </c>
      <c r="M72" s="13">
        <f>(1000*M25)/M69</f>
        <v>1485.3878299236137</v>
      </c>
      <c r="N72" s="13">
        <f>L72-M72</f>
        <v>135.79519082160573</v>
      </c>
      <c r="O72" s="13">
        <f>N72/M72*100</f>
        <v>9.1420697063735208</v>
      </c>
      <c r="P72" s="13"/>
      <c r="Q72" s="13">
        <f>(1000*Q25)/Q69</f>
        <v>1683.541654510024</v>
      </c>
      <c r="R72" s="13">
        <f>(1000*R25)/R69</f>
        <v>1445.269469852105</v>
      </c>
      <c r="S72" s="13">
        <f>Q72-R72</f>
        <v>238.27218465791907</v>
      </c>
      <c r="T72" s="13">
        <f>S72/R72*100</f>
        <v>16.486350097902612</v>
      </c>
      <c r="U72" s="13"/>
      <c r="V72" s="13">
        <f>(1000*V25)/V69</f>
        <v>1899.4505342237976</v>
      </c>
      <c r="W72" s="13">
        <f>(1000*W25)/W69</f>
        <v>1542.3794196141569</v>
      </c>
      <c r="X72" s="13">
        <f>V72-W72</f>
        <v>357.07111460964074</v>
      </c>
      <c r="Y72" s="13">
        <f>X72/W72*100</f>
        <v>23.150666435821996</v>
      </c>
      <c r="Z72" s="13"/>
      <c r="AA72" s="13">
        <f>(1000*AA25)/AA69</f>
        <v>1855.7888607673212</v>
      </c>
      <c r="AB72" s="13">
        <f>(1000*AB25)/AB69</f>
        <v>1647.8902945436987</v>
      </c>
      <c r="AC72" s="13">
        <f>AA72-AB72</f>
        <v>207.89856622362254</v>
      </c>
      <c r="AD72" s="13">
        <f>AC72/AB72*100</f>
        <v>12.616044096624146</v>
      </c>
      <c r="AE72" s="13"/>
      <c r="AF72" s="13">
        <f>(1000*AF25)/AF69</f>
        <v>1500.4623939881913</v>
      </c>
      <c r="AG72" s="13">
        <f>(1000*AG25)/AG69</f>
        <v>1360.7024476797092</v>
      </c>
      <c r="AH72" s="13">
        <f>AF72-AG72</f>
        <v>139.75994630848209</v>
      </c>
      <c r="AI72" s="13">
        <f>AH72/AG72*100</f>
        <v>10.271161527401006</v>
      </c>
      <c r="AJ72" s="13"/>
      <c r="AK72" s="13">
        <f>(1000*AK25)/AK69</f>
        <v>1296.7208557263355</v>
      </c>
      <c r="AL72" s="13">
        <f>(1000*AL25)/AL69</f>
        <v>1222.8102231861121</v>
      </c>
      <c r="AM72" s="13">
        <f>AK72-AL72</f>
        <v>73.910632540223332</v>
      </c>
      <c r="AN72" s="13">
        <f>AM72/AL72*100</f>
        <v>6.0443256965618382</v>
      </c>
      <c r="AO72" s="13"/>
      <c r="AP72" s="13">
        <f>(1000*AP25)/AP69</f>
        <v>2367.9619913689598</v>
      </c>
      <c r="AQ72" s="13">
        <f>(1000*AQ25)/AQ69</f>
        <v>2216.9376157118863</v>
      </c>
      <c r="AR72" s="13">
        <f>AP72-AQ72</f>
        <v>151.02437565707351</v>
      </c>
      <c r="AS72" s="13">
        <f>AR72/AQ72*100</f>
        <v>6.812297043756808</v>
      </c>
      <c r="AT72" s="13">
        <f>(1000*AT25)/AT69</f>
        <v>1433.6851264637744</v>
      </c>
      <c r="AU72" s="13">
        <f>(1000*AU25)/AU69</f>
        <v>1226.0643070272379</v>
      </c>
      <c r="AV72" s="13">
        <f>AT72-AU72</f>
        <v>207.62081943653652</v>
      </c>
      <c r="AW72" s="13">
        <f>AV72/AU72*100</f>
        <v>16.933925753041603</v>
      </c>
      <c r="AX72" s="13"/>
      <c r="AY72" s="13">
        <f>(1000*AY25)/AY69</f>
        <v>1748.4199839757766</v>
      </c>
      <c r="AZ72" s="13">
        <f>(1000*AZ25)/AZ69</f>
        <v>1581.9858521026001</v>
      </c>
      <c r="BA72" s="13">
        <f>AY72-AZ72</f>
        <v>166.43413187317651</v>
      </c>
      <c r="BB72" s="13">
        <f>BA72/AZ72*100</f>
        <v>10.520582826450104</v>
      </c>
      <c r="BC72" s="15"/>
      <c r="BD72" s="15"/>
    </row>
    <row r="73" spans="1:56" x14ac:dyDescent="0.2">
      <c r="A73" s="12" t="s">
        <v>68</v>
      </c>
      <c r="B73" s="13">
        <v>11100</v>
      </c>
      <c r="C73" s="13">
        <v>9610</v>
      </c>
      <c r="D73" s="13">
        <f>B73-C73</f>
        <v>1490</v>
      </c>
      <c r="E73" s="13">
        <f>D73/C73*100</f>
        <v>15.50468262226847</v>
      </c>
      <c r="F73" s="13"/>
      <c r="G73" s="13">
        <v>67558</v>
      </c>
      <c r="H73" s="13">
        <v>46020</v>
      </c>
      <c r="I73" s="13">
        <f>G73-H73</f>
        <v>21538</v>
      </c>
      <c r="J73" s="13">
        <f>I73/H73*100</f>
        <v>46.80139069969578</v>
      </c>
      <c r="K73" s="13"/>
      <c r="L73" s="13">
        <v>34299</v>
      </c>
      <c r="M73" s="13">
        <v>27750</v>
      </c>
      <c r="N73" s="13">
        <f>L73-M73</f>
        <v>6549</v>
      </c>
      <c r="O73" s="13">
        <f>N73/M73*100</f>
        <v>23.599999999999998</v>
      </c>
      <c r="P73" s="13"/>
      <c r="Q73" s="13">
        <v>59564</v>
      </c>
      <c r="R73" s="13">
        <v>47739</v>
      </c>
      <c r="S73" s="13">
        <f>Q73-R73</f>
        <v>11825</v>
      </c>
      <c r="T73" s="13">
        <f>S73/R73*100</f>
        <v>24.770104107752573</v>
      </c>
      <c r="U73" s="13"/>
      <c r="V73" s="13">
        <v>92141</v>
      </c>
      <c r="W73" s="13">
        <v>87863</v>
      </c>
      <c r="X73" s="13">
        <f>V73-W73</f>
        <v>4278</v>
      </c>
      <c r="Y73" s="13">
        <f>X73/W73*100</f>
        <v>4.8689436964364976</v>
      </c>
      <c r="Z73" s="13"/>
      <c r="AA73" s="13">
        <v>48853</v>
      </c>
      <c r="AB73" s="13">
        <v>43847</v>
      </c>
      <c r="AC73" s="13">
        <f>AA73-AB73</f>
        <v>5006</v>
      </c>
      <c r="AD73" s="13">
        <f>AC73/AB73*100</f>
        <v>11.416972654913678</v>
      </c>
      <c r="AE73" s="13"/>
      <c r="AF73" s="13">
        <v>5393</v>
      </c>
      <c r="AG73" s="13">
        <v>4894</v>
      </c>
      <c r="AH73" s="13">
        <f>AF73-AG73</f>
        <v>499</v>
      </c>
      <c r="AI73" s="13">
        <f>AH73/AG73*100</f>
        <v>10.196158561503882</v>
      </c>
      <c r="AJ73" s="13"/>
      <c r="AK73" s="13">
        <v>20329</v>
      </c>
      <c r="AL73" s="13">
        <v>17995</v>
      </c>
      <c r="AM73" s="13">
        <f>AK73-AL73</f>
        <v>2334</v>
      </c>
      <c r="AN73" s="13">
        <f>AM73/AL73*100</f>
        <v>12.97026951931092</v>
      </c>
      <c r="AO73" s="13"/>
      <c r="AP73" s="13">
        <v>83008</v>
      </c>
      <c r="AQ73" s="13">
        <v>75396</v>
      </c>
      <c r="AR73" s="13">
        <f>AP73-AQ73</f>
        <v>7612</v>
      </c>
      <c r="AS73" s="13">
        <f>AR73/AQ73*100</f>
        <v>10.096026314393336</v>
      </c>
      <c r="AT73" s="13">
        <v>8839</v>
      </c>
      <c r="AU73" s="13">
        <v>7676</v>
      </c>
      <c r="AV73" s="13">
        <f>AT73-AU73</f>
        <v>1163</v>
      </c>
      <c r="AW73" s="13">
        <f>AV73/AU73*100</f>
        <v>15.151120375195415</v>
      </c>
      <c r="AX73" s="13"/>
      <c r="AY73" s="13">
        <f>+B73+G73+L73+AF73+Q73+V73+AA73+AT73+AK73+AP73</f>
        <v>431084</v>
      </c>
      <c r="AZ73" s="13">
        <f>+C73+H73+M73+AG73+R73+W73+AB73+AU73+AL73+AQ73</f>
        <v>368790</v>
      </c>
      <c r="BA73" s="13">
        <f>AY73-AZ73</f>
        <v>62294</v>
      </c>
      <c r="BB73" s="13">
        <f>BA73/AZ73*100</f>
        <v>16.891455842078148</v>
      </c>
      <c r="BC73" s="20"/>
    </row>
    <row r="74" spans="1:56" x14ac:dyDescent="0.2">
      <c r="A74" s="2" t="s">
        <v>69</v>
      </c>
      <c r="B74" s="11" t="s">
        <v>70</v>
      </c>
      <c r="C74" s="11"/>
      <c r="D74" s="11"/>
      <c r="E74" s="11"/>
      <c r="G74" s="11" t="s">
        <v>71</v>
      </c>
      <c r="H74" s="11"/>
      <c r="I74" s="11"/>
      <c r="J74" s="11"/>
      <c r="L74" s="11" t="s">
        <v>71</v>
      </c>
      <c r="M74" s="11"/>
      <c r="N74" s="11"/>
      <c r="O74" s="11"/>
      <c r="Q74" s="11" t="s">
        <v>71</v>
      </c>
      <c r="R74" s="11"/>
      <c r="S74" s="11"/>
      <c r="T74" s="11"/>
      <c r="V74" s="11" t="s">
        <v>71</v>
      </c>
      <c r="W74" s="11"/>
      <c r="X74" s="11"/>
      <c r="Y74" s="11"/>
      <c r="AA74" s="11" t="s">
        <v>71</v>
      </c>
      <c r="AB74" s="11"/>
      <c r="AC74" s="11"/>
      <c r="AD74" s="11"/>
      <c r="AF74" s="11" t="s">
        <v>70</v>
      </c>
      <c r="AG74" s="11"/>
      <c r="AH74" s="11"/>
      <c r="AI74" s="11"/>
      <c r="AK74" s="11" t="s">
        <v>71</v>
      </c>
      <c r="AL74" s="11"/>
      <c r="AM74" s="11"/>
      <c r="AN74" s="11"/>
      <c r="AO74" s="25"/>
      <c r="AP74" s="11" t="s">
        <v>72</v>
      </c>
      <c r="AQ74" s="11"/>
      <c r="AR74" s="11"/>
      <c r="AS74" s="11"/>
      <c r="AT74" s="11" t="s">
        <v>70</v>
      </c>
      <c r="AU74" s="11"/>
      <c r="AV74" s="11"/>
      <c r="AW74" s="11"/>
    </row>
    <row r="75" spans="1:56" x14ac:dyDescent="0.2">
      <c r="B75" s="10"/>
      <c r="C75" s="10"/>
      <c r="D75" s="10"/>
      <c r="E75" s="10"/>
      <c r="G75" s="10"/>
      <c r="H75" s="10"/>
      <c r="I75" s="10"/>
      <c r="J75" s="10"/>
      <c r="L75" s="10"/>
      <c r="M75" s="10"/>
      <c r="N75" s="10"/>
      <c r="O75" s="10"/>
      <c r="Q75" s="10"/>
      <c r="R75" s="10"/>
      <c r="S75" s="10"/>
      <c r="T75" s="10"/>
      <c r="V75" s="10"/>
      <c r="W75" s="10"/>
      <c r="X75" s="10"/>
      <c r="Y75" s="10"/>
      <c r="AA75" s="10"/>
      <c r="AB75" s="10"/>
      <c r="AC75" s="10"/>
      <c r="AD75" s="10"/>
      <c r="AF75" s="10"/>
      <c r="AG75" s="10"/>
      <c r="AH75" s="10"/>
      <c r="AI75" s="10"/>
      <c r="AK75" s="10"/>
      <c r="AL75" s="10"/>
      <c r="AM75" s="10"/>
      <c r="AN75" s="10"/>
      <c r="AO75" s="25"/>
      <c r="AP75" s="10"/>
      <c r="AQ75" s="10"/>
      <c r="AR75" s="10"/>
      <c r="AS75" s="10"/>
      <c r="AT75" s="10"/>
      <c r="AU75" s="10"/>
      <c r="AV75" s="10"/>
      <c r="AW75" s="10"/>
    </row>
    <row r="76" spans="1:56" x14ac:dyDescent="0.2">
      <c r="A76" s="2" t="s">
        <v>73</v>
      </c>
      <c r="B76" s="30">
        <f>+'[15]Summary 09_2024'!$P$70</f>
        <v>23050.543159999997</v>
      </c>
      <c r="G76" s="30">
        <f>+'[15]Summary 09_2024'!$P$71</f>
        <v>153978.53860000003</v>
      </c>
      <c r="L76" s="30">
        <f>+'[15]Summary 09_2024'!$P$72</f>
        <v>7124.1828799999948</v>
      </c>
      <c r="Q76" s="30">
        <f>+'[15]Summary 09_2024'!$P$73</f>
        <v>116461.67863999998</v>
      </c>
      <c r="V76" s="30">
        <f>+'[15]Summary 09_2024'!$P$74</f>
        <v>116121.60146000001</v>
      </c>
      <c r="AA76" s="30">
        <f>+'[15]Summary 09_2024'!$P$75</f>
        <v>69526.237859999979</v>
      </c>
      <c r="AF76" s="30" t="b">
        <f>IF('[15]Summary 09_2024'!$P$76="NDA",0)</f>
        <v>0</v>
      </c>
      <c r="AK76" s="30">
        <f>+'[15]Summary 09_2024'!$P$77</f>
        <v>48316.949399999998</v>
      </c>
      <c r="AP76" s="30">
        <f>+'[15]Summary 09_2024'!$P$78</f>
        <v>-43527.99346000002</v>
      </c>
      <c r="AT76" s="30">
        <f>+'[15]Summary 09_2024'!$P$79</f>
        <v>6379.5021700000007</v>
      </c>
    </row>
    <row r="77" spans="1:56" s="31" customFormat="1" x14ac:dyDescent="0.2">
      <c r="A77" s="31" t="s">
        <v>74</v>
      </c>
      <c r="B77" s="32">
        <f>+B33+B15-B76</f>
        <v>3.6900000559398904E-3</v>
      </c>
      <c r="G77" s="32">
        <f>+G33+G15-G76</f>
        <v>3.7899994931649417E-3</v>
      </c>
      <c r="L77" s="32">
        <f>+L33+L15-L76</f>
        <v>-3.78999974236649E-3</v>
      </c>
      <c r="Q77" s="32">
        <f>+Q33+Q15-Q76</f>
        <v>3.5899993818020448E-3</v>
      </c>
      <c r="V77" s="32">
        <f>+V33+V15-V76</f>
        <v>1.4400000218302011E-3</v>
      </c>
      <c r="AA77" s="32">
        <f>+AA33+AA15-AA76</f>
        <v>-7.2899999504443258E-3</v>
      </c>
      <c r="AF77" s="32">
        <f>+AF33+AF15-AF76</f>
        <v>8219.4646500000144</v>
      </c>
      <c r="AK77" s="32">
        <f>+AK33+AK15-AK76</f>
        <v>7.6299998618196696E-3</v>
      </c>
      <c r="AP77" s="32">
        <f>+AP33+AP15-AP76</f>
        <v>-3.450000258453656E-3</v>
      </c>
      <c r="AT77" s="32">
        <f>+AT33+AT15-AT76</f>
        <v>-9.4199999903139542E-3</v>
      </c>
    </row>
    <row r="79" spans="1:56" ht="15.75" x14ac:dyDescent="0.25">
      <c r="A79" s="33" t="s">
        <v>75</v>
      </c>
    </row>
    <row r="80" spans="1:56" x14ac:dyDescent="0.2">
      <c r="A80" s="2" t="str">
        <f>'[15]Summary 09_2024'!A70</f>
        <v>BANELCO</v>
      </c>
      <c r="B80" s="34">
        <f>'[15]Summary 09_2024'!N70</f>
        <v>100</v>
      </c>
      <c r="C80" s="35">
        <f>IF(B80="NDA","0",B80)</f>
        <v>100</v>
      </c>
    </row>
    <row r="81" spans="1:46" x14ac:dyDescent="0.2">
      <c r="A81" s="2" t="str">
        <f>'[15]Summary 09_2024'!A71</f>
        <v>BOHECO I</v>
      </c>
      <c r="B81" s="34">
        <f>'[15]Summary 09_2024'!N71</f>
        <v>100</v>
      </c>
      <c r="C81" s="35">
        <f t="shared" ref="C81:C89" si="27">IF(B81="NDA","0",B81)</f>
        <v>100</v>
      </c>
    </row>
    <row r="82" spans="1:46" x14ac:dyDescent="0.2">
      <c r="A82" s="2" t="str">
        <f>'[15]Summary 09_2024'!A72</f>
        <v>BOHECO II</v>
      </c>
      <c r="B82" s="34">
        <f>'[15]Summary 09_2024'!N72</f>
        <v>100</v>
      </c>
      <c r="C82" s="35">
        <f t="shared" si="27"/>
        <v>100</v>
      </c>
    </row>
    <row r="83" spans="1:46" x14ac:dyDescent="0.2">
      <c r="A83" s="2" t="str">
        <f>'[15]Summary 09_2024'!A73</f>
        <v>CEBECO I</v>
      </c>
      <c r="B83" s="34">
        <f>'[15]Summary 09_2024'!N73</f>
        <v>100</v>
      </c>
      <c r="C83" s="35">
        <f t="shared" si="27"/>
        <v>100</v>
      </c>
    </row>
    <row r="84" spans="1:46" x14ac:dyDescent="0.2">
      <c r="A84" s="2" t="str">
        <f>'[15]Summary 09_2024'!A74</f>
        <v>CEBECO II</v>
      </c>
      <c r="B84" s="34">
        <f>'[15]Summary 09_2024'!N74</f>
        <v>100</v>
      </c>
      <c r="C84" s="35">
        <f t="shared" si="27"/>
        <v>100</v>
      </c>
    </row>
    <row r="85" spans="1:46" x14ac:dyDescent="0.2">
      <c r="A85" s="2" t="str">
        <f>'[15]Summary 09_2024'!A75</f>
        <v>CEBECO III</v>
      </c>
      <c r="B85" s="34">
        <f>'[15]Summary 09_2024'!N75</f>
        <v>100</v>
      </c>
      <c r="C85" s="35">
        <f t="shared" si="27"/>
        <v>100</v>
      </c>
    </row>
    <row r="86" spans="1:46" x14ac:dyDescent="0.2">
      <c r="A86" s="2" t="str">
        <f>'[15]Summary 09_2024'!A76</f>
        <v>CELCO</v>
      </c>
      <c r="B86" s="34">
        <f>'[15]Summary 09_2024'!N76</f>
        <v>100</v>
      </c>
      <c r="C86" s="35">
        <f t="shared" si="27"/>
        <v>100</v>
      </c>
    </row>
    <row r="87" spans="1:46" x14ac:dyDescent="0.2">
      <c r="A87" s="2" t="str">
        <f>'[15]Summary 09_2024'!A77</f>
        <v>NORECO I</v>
      </c>
      <c r="B87" s="34">
        <f>'[15]Summary 09_2024'!N77</f>
        <v>97.519635982131845</v>
      </c>
      <c r="C87" s="35">
        <f t="shared" si="27"/>
        <v>97.519635982131845</v>
      </c>
    </row>
    <row r="88" spans="1:46" x14ac:dyDescent="0.2">
      <c r="A88" s="2" t="str">
        <f>'[15]Summary 09_2024'!A78</f>
        <v>NORECO II</v>
      </c>
      <c r="B88" s="34">
        <f>'[15]Summary 09_2024'!N78</f>
        <v>97.835614569043599</v>
      </c>
      <c r="C88" s="35">
        <f t="shared" si="27"/>
        <v>97.835614569043599</v>
      </c>
    </row>
    <row r="89" spans="1:46" x14ac:dyDescent="0.2">
      <c r="A89" s="2" t="str">
        <f>'[15]Summary 09_2024'!A79</f>
        <v>PROSIELCO</v>
      </c>
      <c r="B89" s="34">
        <f>'[15]Summary 09_2024'!N79</f>
        <v>99.871222393315094</v>
      </c>
      <c r="C89" s="35">
        <f t="shared" si="27"/>
        <v>99.871222393315094</v>
      </c>
    </row>
    <row r="92" spans="1:46" x14ac:dyDescent="0.2">
      <c r="A92" s="2" t="s">
        <v>76</v>
      </c>
      <c r="B92" s="30">
        <f>+'[15]Summary 09_2024'!$S$70</f>
        <v>67161.02287999999</v>
      </c>
      <c r="G92" s="30">
        <f>+'[15]Summary 09_2024'!$S$71</f>
        <v>307683.05679</v>
      </c>
      <c r="L92" s="30">
        <f>+'[15]Summary 09_2024'!$S$72</f>
        <v>139008.36486999999</v>
      </c>
      <c r="Q92" s="30">
        <f>+'[15]Summary 09_2024'!$S$73</f>
        <v>453806.74097000004</v>
      </c>
      <c r="V92" s="30">
        <f>+'[15]Summary 09_2024'!$S$74</f>
        <v>998874.02550999995</v>
      </c>
      <c r="AA92" s="30">
        <f>+'[15]Summary 09_2024'!$S$75</f>
        <v>441692.40476999996</v>
      </c>
      <c r="AF92" s="30" t="b">
        <f>IF('[15]Summary 09_2024'!$S$76="NDA",0)</f>
        <v>0</v>
      </c>
      <c r="AK92" s="30">
        <f>+'[15]Summary 09_2024'!$S$77</f>
        <v>27410.754410000001</v>
      </c>
      <c r="AP92" s="30">
        <f>+'[15]Summary 09_2024'!$S$78</f>
        <v>285788.8946</v>
      </c>
      <c r="AT92" s="30">
        <f>+'[15]Summary 09_2024'!$S$79</f>
        <v>32781.833399999996</v>
      </c>
    </row>
    <row r="93" spans="1:46" s="38" customFormat="1" x14ac:dyDescent="0.2">
      <c r="A93" s="36" t="s">
        <v>74</v>
      </c>
      <c r="B93" s="37">
        <f>B38-B92</f>
        <v>-2.8799999854527414E-3</v>
      </c>
      <c r="G93" s="37">
        <f>G38-G92</f>
        <v>3.2099999953061342E-3</v>
      </c>
      <c r="L93" s="37">
        <f>L38-L92</f>
        <v>-4.8700000043027103E-3</v>
      </c>
      <c r="Q93" s="37">
        <f>Q38-Q92</f>
        <v>-9.7000005189329386E-4</v>
      </c>
      <c r="V93" s="37">
        <f>V38-V92</f>
        <v>4.4900000793859363E-3</v>
      </c>
      <c r="AA93" s="37">
        <f>AA38-AA92</f>
        <v>-4.7699999413453043E-3</v>
      </c>
      <c r="AF93" s="37">
        <f>AF38-AF92</f>
        <v>27914.25</v>
      </c>
      <c r="AK93" s="37">
        <f>AK38-AK92</f>
        <v>-4.4100000013713725E-3</v>
      </c>
      <c r="AP93" s="37">
        <f>AP38-AP92</f>
        <v>-4.5999999856576324E-3</v>
      </c>
      <c r="AT93" s="37">
        <f>AT38-AT92</f>
        <v>-3.3999999941443093E-3</v>
      </c>
    </row>
  </sheetData>
  <mergeCells count="44">
    <mergeCell ref="AF74:AI74"/>
    <mergeCell ref="AK74:AN74"/>
    <mergeCell ref="AP74:AS74"/>
    <mergeCell ref="AT74:AW74"/>
    <mergeCell ref="AM9:AN9"/>
    <mergeCell ref="AR9:AS9"/>
    <mergeCell ref="AV9:AW9"/>
    <mergeCell ref="BA9:BB9"/>
    <mergeCell ref="B74:E74"/>
    <mergeCell ref="G74:J74"/>
    <mergeCell ref="L74:O74"/>
    <mergeCell ref="Q74:T74"/>
    <mergeCell ref="V74:Y74"/>
    <mergeCell ref="AA74:AD74"/>
    <mergeCell ref="AP7:AS7"/>
    <mergeCell ref="AT7:AW7"/>
    <mergeCell ref="AY7:BB7"/>
    <mergeCell ref="D9:E9"/>
    <mergeCell ref="I9:J9"/>
    <mergeCell ref="N9:O9"/>
    <mergeCell ref="S9:T9"/>
    <mergeCell ref="X9:Y9"/>
    <mergeCell ref="AC9:AD9"/>
    <mergeCell ref="AH9:AI9"/>
    <mergeCell ref="AT6:AW6"/>
    <mergeCell ref="AY6:BB6"/>
    <mergeCell ref="B7:E7"/>
    <mergeCell ref="G7:J7"/>
    <mergeCell ref="L7:O7"/>
    <mergeCell ref="Q7:T7"/>
    <mergeCell ref="V7:Y7"/>
    <mergeCell ref="AA7:AD7"/>
    <mergeCell ref="AF7:AI7"/>
    <mergeCell ref="AK7:AN7"/>
    <mergeCell ref="AK5:AN5"/>
    <mergeCell ref="AP5:AS5"/>
    <mergeCell ref="B6:E6"/>
    <mergeCell ref="G6:J6"/>
    <mergeCell ref="L6:O6"/>
    <mergeCell ref="Q6:T6"/>
    <mergeCell ref="V6:Y6"/>
    <mergeCell ref="AA6:AD6"/>
    <mergeCell ref="AF6:AI6"/>
    <mergeCell ref="AP6:AS6"/>
  </mergeCells>
  <pageMargins left="1.05" right="0" top="0.3" bottom="0" header="0.28000000000000003" footer="0.47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REG7</vt:lpstr>
      <vt:lpstr>'REG7'!Print_Area</vt:lpstr>
      <vt:lpstr>'REG7'!Print_Titles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Kenneth M. Carlos</dc:creator>
  <cp:lastModifiedBy>Ryan Kenneth M. Carlos</cp:lastModifiedBy>
  <dcterms:created xsi:type="dcterms:W3CDTF">2025-01-22T07:41:34Z</dcterms:created>
  <dcterms:modified xsi:type="dcterms:W3CDTF">2025-01-22T07:41:45Z</dcterms:modified>
</cp:coreProperties>
</file>